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suayed por modalidad y sede" sheetId="1" r:id="rId1"/>
  </sheets>
  <externalReferences>
    <externalReference r:id="rId2"/>
  </externalReferences>
  <definedNames>
    <definedName name="_xlnm._FilterDatabase" localSheetId="0" hidden="1">'suayed por modalidad y sede'!$A$8:$H$146</definedName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>#REF!</definedName>
    <definedName name="pobescsumada">#REF!</definedName>
    <definedName name="_xlnm.Print_Titles" localSheetId="0">'suayed por modalidad y sede'!$5:$6</definedName>
  </definedNames>
  <calcPr calcId="125725" concurrentCalc="0"/>
</workbook>
</file>

<file path=xl/calcChain.xml><?xml version="1.0" encoding="utf-8"?>
<calcChain xmlns="http://schemas.openxmlformats.org/spreadsheetml/2006/main">
  <c r="B10" i="1"/>
  <c r="B12"/>
  <c r="B17"/>
  <c r="B21"/>
  <c r="B23"/>
  <c r="B25"/>
  <c r="B30"/>
  <c r="B32"/>
  <c r="B34"/>
  <c r="B9"/>
  <c r="B38"/>
  <c r="B40"/>
  <c r="B45"/>
  <c r="B49"/>
  <c r="B51"/>
  <c r="B53"/>
  <c r="B55"/>
  <c r="B57"/>
  <c r="B37"/>
  <c r="B61"/>
  <c r="B63"/>
  <c r="B66"/>
  <c r="B68"/>
  <c r="B70"/>
  <c r="B72"/>
  <c r="B60"/>
  <c r="B75"/>
  <c r="B77"/>
  <c r="B81"/>
  <c r="B85"/>
  <c r="B87"/>
  <c r="B89"/>
  <c r="B91"/>
  <c r="B74"/>
  <c r="B95"/>
  <c r="B94"/>
  <c r="B99"/>
  <c r="B98"/>
  <c r="B102"/>
  <c r="B104"/>
  <c r="B107"/>
  <c r="B111"/>
  <c r="B113"/>
  <c r="B115"/>
  <c r="B117"/>
  <c r="B101"/>
  <c r="B8"/>
  <c r="C10"/>
  <c r="C12"/>
  <c r="C17"/>
  <c r="C21"/>
  <c r="C23"/>
  <c r="C25"/>
  <c r="C30"/>
  <c r="C32"/>
  <c r="C34"/>
  <c r="C9"/>
  <c r="C38"/>
  <c r="C40"/>
  <c r="C45"/>
  <c r="C49"/>
  <c r="C51"/>
  <c r="C53"/>
  <c r="C55"/>
  <c r="C57"/>
  <c r="C37"/>
  <c r="C61"/>
  <c r="C63"/>
  <c r="C66"/>
  <c r="C68"/>
  <c r="C70"/>
  <c r="C72"/>
  <c r="C60"/>
  <c r="C75"/>
  <c r="C77"/>
  <c r="C81"/>
  <c r="C85"/>
  <c r="C87"/>
  <c r="C89"/>
  <c r="C91"/>
  <c r="C74"/>
  <c r="C95"/>
  <c r="C94"/>
  <c r="C99"/>
  <c r="C98"/>
  <c r="C102"/>
  <c r="C104"/>
  <c r="C107"/>
  <c r="C111"/>
  <c r="C113"/>
  <c r="C115"/>
  <c r="C117"/>
  <c r="C101"/>
  <c r="C8"/>
  <c r="D10"/>
  <c r="D12"/>
  <c r="D17"/>
  <c r="D21"/>
  <c r="D23"/>
  <c r="D25"/>
  <c r="D30"/>
  <c r="D32"/>
  <c r="D34"/>
  <c r="D9"/>
  <c r="D37"/>
  <c r="D61"/>
  <c r="D63"/>
  <c r="D66"/>
  <c r="D68"/>
  <c r="D70"/>
  <c r="D72"/>
  <c r="D60"/>
  <c r="D74"/>
  <c r="D95"/>
  <c r="D94"/>
  <c r="D99"/>
  <c r="D98"/>
  <c r="D102"/>
  <c r="D104"/>
  <c r="D107"/>
  <c r="D111"/>
  <c r="D113"/>
  <c r="D115"/>
  <c r="D117"/>
  <c r="D101"/>
  <c r="D8"/>
  <c r="E10"/>
  <c r="E12"/>
  <c r="E17"/>
  <c r="E21"/>
  <c r="E23"/>
  <c r="E25"/>
  <c r="E30"/>
  <c r="E32"/>
  <c r="E34"/>
  <c r="E9"/>
  <c r="E38"/>
  <c r="E40"/>
  <c r="E45"/>
  <c r="E49"/>
  <c r="E51"/>
  <c r="E53"/>
  <c r="E55"/>
  <c r="E57"/>
  <c r="E37"/>
  <c r="E61"/>
  <c r="E63"/>
  <c r="E66"/>
  <c r="E68"/>
  <c r="E70"/>
  <c r="E72"/>
  <c r="E60"/>
  <c r="E75"/>
  <c r="E77"/>
  <c r="E81"/>
  <c r="E85"/>
  <c r="E87"/>
  <c r="E89"/>
  <c r="E91"/>
  <c r="E74"/>
  <c r="E95"/>
  <c r="E94"/>
  <c r="E99"/>
  <c r="E98"/>
  <c r="E102"/>
  <c r="E104"/>
  <c r="E107"/>
  <c r="E111"/>
  <c r="E113"/>
  <c r="E115"/>
  <c r="E117"/>
  <c r="E101"/>
  <c r="E8"/>
  <c r="F10"/>
  <c r="F12"/>
  <c r="F17"/>
  <c r="F21"/>
  <c r="F23"/>
  <c r="F25"/>
  <c r="F30"/>
  <c r="F32"/>
  <c r="F34"/>
  <c r="F9"/>
  <c r="F38"/>
  <c r="F40"/>
  <c r="F45"/>
  <c r="F49"/>
  <c r="F51"/>
  <c r="F53"/>
  <c r="F55"/>
  <c r="F57"/>
  <c r="F37"/>
  <c r="F61"/>
  <c r="F63"/>
  <c r="F66"/>
  <c r="F68"/>
  <c r="F70"/>
  <c r="F72"/>
  <c r="F60"/>
  <c r="F75"/>
  <c r="F77"/>
  <c r="F81"/>
  <c r="F85"/>
  <c r="F87"/>
  <c r="F89"/>
  <c r="F91"/>
  <c r="F74"/>
  <c r="F95"/>
  <c r="F94"/>
  <c r="F99"/>
  <c r="F98"/>
  <c r="F102"/>
  <c r="F104"/>
  <c r="F107"/>
  <c r="F111"/>
  <c r="F113"/>
  <c r="F115"/>
  <c r="F117"/>
  <c r="F101"/>
  <c r="F8"/>
  <c r="G10"/>
  <c r="G12"/>
  <c r="G17"/>
  <c r="G21"/>
  <c r="G23"/>
  <c r="G25"/>
  <c r="G30"/>
  <c r="G32"/>
  <c r="G34"/>
  <c r="G9"/>
  <c r="G37"/>
  <c r="G61"/>
  <c r="G64"/>
  <c r="G65"/>
  <c r="G63"/>
  <c r="G67"/>
  <c r="G66"/>
  <c r="G68"/>
  <c r="G70"/>
  <c r="G72"/>
  <c r="G60"/>
  <c r="G74"/>
  <c r="G95"/>
  <c r="G94"/>
  <c r="G99"/>
  <c r="G98"/>
  <c r="G102"/>
  <c r="G104"/>
  <c r="G107"/>
  <c r="G111"/>
  <c r="G113"/>
  <c r="G115"/>
  <c r="G117"/>
  <c r="G101"/>
  <c r="G8"/>
  <c r="H10"/>
  <c r="H12"/>
  <c r="H17"/>
  <c r="H21"/>
  <c r="H23"/>
  <c r="H25"/>
  <c r="H30"/>
  <c r="H32"/>
  <c r="H34"/>
  <c r="H9"/>
  <c r="H37"/>
  <c r="H61"/>
  <c r="H63"/>
  <c r="H66"/>
  <c r="H68"/>
  <c r="H70"/>
  <c r="H72"/>
  <c r="H60"/>
  <c r="H74"/>
  <c r="H95"/>
  <c r="H94"/>
  <c r="H99"/>
  <c r="H98"/>
  <c r="H102"/>
  <c r="H104"/>
  <c r="H107"/>
  <c r="H111"/>
  <c r="H113"/>
  <c r="H115"/>
  <c r="H117"/>
  <c r="H101"/>
  <c r="H8"/>
  <c r="D11"/>
  <c r="G11"/>
  <c r="H11"/>
  <c r="D13"/>
  <c r="G13"/>
  <c r="H13"/>
  <c r="D14"/>
  <c r="G14"/>
  <c r="H14"/>
  <c r="D15"/>
  <c r="G15"/>
  <c r="H15"/>
  <c r="D16"/>
  <c r="G16"/>
  <c r="H16"/>
  <c r="D18"/>
  <c r="G18"/>
  <c r="H18"/>
  <c r="D19"/>
  <c r="G19"/>
  <c r="H19"/>
  <c r="D20"/>
  <c r="G20"/>
  <c r="H20"/>
  <c r="D22"/>
  <c r="G22"/>
  <c r="H22"/>
  <c r="D24"/>
  <c r="G24"/>
  <c r="H24"/>
  <c r="D26"/>
  <c r="G26"/>
  <c r="H26"/>
  <c r="D27"/>
  <c r="G27"/>
  <c r="H27"/>
  <c r="D28"/>
  <c r="G28"/>
  <c r="H28"/>
  <c r="D29"/>
  <c r="G29"/>
  <c r="H29"/>
  <c r="D31"/>
  <c r="G31"/>
  <c r="H31"/>
  <c r="D33"/>
  <c r="G33"/>
  <c r="H33"/>
  <c r="D35"/>
  <c r="G35"/>
  <c r="H35"/>
  <c r="D36"/>
  <c r="G36"/>
  <c r="H36"/>
  <c r="D38"/>
  <c r="G38"/>
  <c r="H38"/>
  <c r="D39"/>
  <c r="G39"/>
  <c r="H39"/>
  <c r="D40"/>
  <c r="G40"/>
  <c r="H40"/>
  <c r="D41"/>
  <c r="G41"/>
  <c r="H41"/>
  <c r="D42"/>
  <c r="G42"/>
  <c r="H42"/>
  <c r="D43"/>
  <c r="G43"/>
  <c r="H43"/>
  <c r="D44"/>
  <c r="G44"/>
  <c r="H44"/>
  <c r="D45"/>
  <c r="G45"/>
  <c r="H45"/>
  <c r="D46"/>
  <c r="G46"/>
  <c r="H46"/>
  <c r="D47"/>
  <c r="G47"/>
  <c r="H47"/>
  <c r="D48"/>
  <c r="G48"/>
  <c r="H48"/>
  <c r="D49"/>
  <c r="G49"/>
  <c r="H49"/>
  <c r="D50"/>
  <c r="G50"/>
  <c r="H50"/>
  <c r="D51"/>
  <c r="G51"/>
  <c r="H51"/>
  <c r="D52"/>
  <c r="G52"/>
  <c r="H52"/>
  <c r="D53"/>
  <c r="G53"/>
  <c r="H53"/>
  <c r="D54"/>
  <c r="G54"/>
  <c r="H54"/>
  <c r="D55"/>
  <c r="G55"/>
  <c r="H55"/>
  <c r="D56"/>
  <c r="G56"/>
  <c r="H56"/>
  <c r="D57"/>
  <c r="G57"/>
  <c r="H57"/>
  <c r="D58"/>
  <c r="G58"/>
  <c r="H58"/>
  <c r="D59"/>
  <c r="G59"/>
  <c r="H59"/>
  <c r="D62"/>
  <c r="G62"/>
  <c r="H62"/>
  <c r="D64"/>
  <c r="H64"/>
  <c r="D65"/>
  <c r="H65"/>
  <c r="D67"/>
  <c r="H67"/>
  <c r="D69"/>
  <c r="G69"/>
  <c r="H69"/>
  <c r="D71"/>
  <c r="G71"/>
  <c r="H71"/>
  <c r="D73"/>
  <c r="G73"/>
  <c r="H73"/>
  <c r="D75"/>
  <c r="G75"/>
  <c r="H75"/>
  <c r="D76"/>
  <c r="G76"/>
  <c r="H76"/>
  <c r="D77"/>
  <c r="G77"/>
  <c r="H77"/>
  <c r="D78"/>
  <c r="G78"/>
  <c r="H78"/>
  <c r="D79"/>
  <c r="G79"/>
  <c r="H79"/>
  <c r="D80"/>
  <c r="G80"/>
  <c r="H80"/>
  <c r="D81"/>
  <c r="G81"/>
  <c r="H81"/>
  <c r="D82"/>
  <c r="G82"/>
  <c r="H82"/>
  <c r="D83"/>
  <c r="G83"/>
  <c r="H83"/>
  <c r="D84"/>
  <c r="G84"/>
  <c r="H84"/>
  <c r="D85"/>
  <c r="G85"/>
  <c r="H85"/>
  <c r="D86"/>
  <c r="G86"/>
  <c r="H86"/>
  <c r="D87"/>
  <c r="G87"/>
  <c r="H87"/>
  <c r="D88"/>
  <c r="H88"/>
  <c r="D89"/>
  <c r="G89"/>
  <c r="H89"/>
  <c r="D90"/>
  <c r="G90"/>
  <c r="H90"/>
  <c r="D91"/>
  <c r="G91"/>
  <c r="H91"/>
  <c r="D92"/>
  <c r="G92"/>
  <c r="H92"/>
  <c r="D93"/>
  <c r="G93"/>
  <c r="H93"/>
  <c r="D96"/>
  <c r="G96"/>
  <c r="H96"/>
  <c r="D97"/>
  <c r="G97"/>
  <c r="H97"/>
  <c r="D100"/>
  <c r="G100"/>
  <c r="H100"/>
  <c r="D103"/>
  <c r="G103"/>
  <c r="H103"/>
  <c r="D105"/>
  <c r="G105"/>
  <c r="H105"/>
  <c r="D106"/>
  <c r="G106"/>
  <c r="H106"/>
  <c r="D108"/>
  <c r="G108"/>
  <c r="H108"/>
  <c r="D109"/>
  <c r="G109"/>
  <c r="H109"/>
  <c r="D110"/>
  <c r="G110"/>
  <c r="H110"/>
  <c r="D112"/>
  <c r="G112"/>
  <c r="H112"/>
  <c r="D114"/>
  <c r="G114"/>
  <c r="H114"/>
  <c r="D116"/>
  <c r="G116"/>
  <c r="H116"/>
  <c r="D118"/>
  <c r="G118"/>
  <c r="H118"/>
  <c r="B122"/>
  <c r="B126"/>
  <c r="B127"/>
  <c r="B128"/>
  <c r="B124"/>
  <c r="B130"/>
  <c r="B131"/>
  <c r="B132"/>
  <c r="B129"/>
  <c r="B134"/>
  <c r="B133"/>
  <c r="B136"/>
  <c r="B135"/>
  <c r="B140"/>
  <c r="B142"/>
  <c r="B137"/>
  <c r="B145"/>
  <c r="B150"/>
  <c r="B149"/>
  <c r="B152"/>
  <c r="B151"/>
  <c r="B159"/>
  <c r="B153"/>
  <c r="B160"/>
  <c r="B119"/>
  <c r="C122"/>
  <c r="C126"/>
  <c r="C127"/>
  <c r="C128"/>
  <c r="C124"/>
  <c r="C130"/>
  <c r="C131"/>
  <c r="C132"/>
  <c r="C129"/>
  <c r="C134"/>
  <c r="C133"/>
  <c r="C136"/>
  <c r="C135"/>
  <c r="C140"/>
  <c r="C142"/>
  <c r="C137"/>
  <c r="C145"/>
  <c r="C150"/>
  <c r="C149"/>
  <c r="C159"/>
  <c r="C153"/>
  <c r="C160"/>
  <c r="C119"/>
  <c r="D122"/>
  <c r="D124"/>
  <c r="D129"/>
  <c r="D133"/>
  <c r="D135"/>
  <c r="D137"/>
  <c r="D145"/>
  <c r="D153"/>
  <c r="D119"/>
  <c r="E120"/>
  <c r="E123"/>
  <c r="E122"/>
  <c r="E125"/>
  <c r="E126"/>
  <c r="E127"/>
  <c r="E128"/>
  <c r="E124"/>
  <c r="E130"/>
  <c r="E131"/>
  <c r="E132"/>
  <c r="E129"/>
  <c r="E134"/>
  <c r="E133"/>
  <c r="E136"/>
  <c r="E135"/>
  <c r="E140"/>
  <c r="E142"/>
  <c r="E137"/>
  <c r="E145"/>
  <c r="E149"/>
  <c r="E152"/>
  <c r="E151"/>
  <c r="E159"/>
  <c r="E153"/>
  <c r="E160"/>
  <c r="E119"/>
  <c r="F120"/>
  <c r="F123"/>
  <c r="F122"/>
  <c r="F125"/>
  <c r="F126"/>
  <c r="F127"/>
  <c r="F128"/>
  <c r="F124"/>
  <c r="F130"/>
  <c r="F131"/>
  <c r="F132"/>
  <c r="F129"/>
  <c r="F134"/>
  <c r="F133"/>
  <c r="F136"/>
  <c r="F135"/>
  <c r="F140"/>
  <c r="F142"/>
  <c r="F137"/>
  <c r="F145"/>
  <c r="F149"/>
  <c r="F152"/>
  <c r="F151"/>
  <c r="F159"/>
  <c r="F153"/>
  <c r="F160"/>
  <c r="F119"/>
  <c r="G120"/>
  <c r="G122"/>
  <c r="G124"/>
  <c r="G129"/>
  <c r="G133"/>
  <c r="G135"/>
  <c r="G137"/>
  <c r="G145"/>
  <c r="G149"/>
  <c r="G151"/>
  <c r="G153"/>
  <c r="G160"/>
  <c r="G119"/>
  <c r="H119"/>
  <c r="H120"/>
  <c r="G121"/>
  <c r="H121"/>
  <c r="H122"/>
  <c r="D123"/>
  <c r="G123"/>
  <c r="H123"/>
  <c r="H124"/>
  <c r="D125"/>
  <c r="G125"/>
  <c r="H125"/>
  <c r="D126"/>
  <c r="G126"/>
  <c r="H126"/>
  <c r="D127"/>
  <c r="G127"/>
  <c r="H127"/>
  <c r="D128"/>
  <c r="G128"/>
  <c r="H128"/>
  <c r="H129"/>
  <c r="D130"/>
  <c r="G130"/>
  <c r="H130"/>
  <c r="D131"/>
  <c r="G131"/>
  <c r="H131"/>
  <c r="D132"/>
  <c r="G132"/>
  <c r="H132"/>
  <c r="H133"/>
  <c r="D134"/>
  <c r="G134"/>
  <c r="H134"/>
  <c r="H135"/>
  <c r="D136"/>
  <c r="G136"/>
  <c r="H136"/>
  <c r="H137"/>
  <c r="D138"/>
  <c r="G138"/>
  <c r="H138"/>
  <c r="D139"/>
  <c r="G139"/>
  <c r="H139"/>
  <c r="D140"/>
  <c r="G140"/>
  <c r="H140"/>
  <c r="D141"/>
  <c r="G141"/>
  <c r="H141"/>
  <c r="D142"/>
  <c r="G142"/>
  <c r="H142"/>
  <c r="D143"/>
  <c r="G143"/>
  <c r="H143"/>
  <c r="D144"/>
  <c r="G144"/>
  <c r="H144"/>
  <c r="H145"/>
  <c r="D146"/>
  <c r="G146"/>
  <c r="H146"/>
  <c r="D147"/>
  <c r="G147"/>
  <c r="H147"/>
  <c r="D148"/>
  <c r="G148"/>
  <c r="H148"/>
  <c r="H149"/>
  <c r="D150"/>
  <c r="G150"/>
  <c r="H150"/>
  <c r="H151"/>
  <c r="C152"/>
  <c r="G152"/>
  <c r="H152"/>
  <c r="D154"/>
  <c r="G154"/>
  <c r="H154"/>
  <c r="D155"/>
  <c r="G155"/>
  <c r="H155"/>
  <c r="D156"/>
  <c r="G156"/>
  <c r="H156"/>
  <c r="D157"/>
  <c r="G157"/>
  <c r="H157"/>
  <c r="D158"/>
  <c r="G158"/>
  <c r="H158"/>
  <c r="D159"/>
  <c r="G159"/>
  <c r="H159"/>
  <c r="H153"/>
  <c r="H160"/>
  <c r="D161"/>
  <c r="G161"/>
  <c r="H161"/>
  <c r="B163"/>
  <c r="C163"/>
  <c r="D163"/>
  <c r="E163"/>
  <c r="F163"/>
  <c r="G163"/>
  <c r="H163"/>
</calcChain>
</file>

<file path=xl/sharedStrings.xml><?xml version="1.0" encoding="utf-8"?>
<sst xmlns="http://schemas.openxmlformats.org/spreadsheetml/2006/main" count="178" uniqueCount="63">
  <si>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</si>
  <si>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</si>
  <si>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174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</si>
  <si>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</si>
  <si>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Psicología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</si>
  <si>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</si>
  <si>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</si>
  <si>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</si>
  <si>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</si>
  <si>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</si>
  <si>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</si>
  <si>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</si>
  <si>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Facultad de Filosofía y Letras</t>
  </si>
  <si>
    <t>Facultad de Estudios Superiores Iztacala</t>
  </si>
  <si>
    <t>Diseño y Comunicación Visual</t>
  </si>
  <si>
    <t>Facultad de Estudios Superiores Cuautitlán</t>
  </si>
  <si>
    <t>Relaciones Internacionales</t>
  </si>
  <si>
    <t>Economía</t>
  </si>
  <si>
    <t>Derecho</t>
  </si>
  <si>
    <t>Facultad de Estudios Superiores Aragón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</si>
  <si>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</si>
  <si>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</si>
  <si>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</si>
  <si>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</si>
  <si>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</si>
  <si>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</si>
  <si>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</si>
  <si>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</si>
  <si>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</si>
  <si>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</si>
  <si>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</si>
  <si>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</si>
  <si>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</si>
  <si>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</si>
  <si>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</si>
  <si>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</si>
  <si>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Trabajo Social</t>
  </si>
  <si>
    <t>Escuela Nacional de Trabajo Social</t>
  </si>
  <si>
    <t>-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</si>
  <si>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</si>
  <si>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</si>
  <si>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SISTEMA UNIVERSIDAD ABIERTA</t>
  </si>
  <si>
    <t>TLAXCALA</t>
  </si>
  <si>
    <t>SINALOA</t>
  </si>
  <si>
    <t>Bibliotecología y Estudios de la Información</t>
  </si>
  <si>
    <t>QUERÉTARO</t>
  </si>
  <si>
    <t>PUEBLA</t>
  </si>
  <si>
    <t>OAXACA</t>
  </si>
  <si>
    <t>ESTADO DE MÉXICO</t>
  </si>
  <si>
    <t>CIUDAD DE MÉXICO Y ÁREA METROPOLITANA</t>
  </si>
  <si>
    <t>EDUCACIÓN A DISTANCIA</t>
  </si>
  <si>
    <t>total</t>
  </si>
  <si>
    <t>Total</t>
  </si>
  <si>
    <t>Mujeres</t>
  </si>
  <si>
    <t>Hombres</t>
  </si>
  <si>
    <t xml:space="preserve">     Total</t>
  </si>
  <si>
    <t>Población</t>
  </si>
  <si>
    <t>Reingreso</t>
  </si>
  <si>
    <t>Primer Ingreso</t>
  </si>
  <si>
    <t>Nivel / Estado / Entidad Académica / Carrera</t>
  </si>
  <si>
    <t>2016-2017</t>
  </si>
  <si>
    <t>SISTEMA UNIVERSIDAD ABIERTA Y EDUCACIÓN A DISTANCIA POR MODALIDAD Y SEDE</t>
  </si>
  <si>
    <t>UNAM. POBLACIÓN ESCOLAR. LICENCIATURA</t>
  </si>
</sst>
</file>

<file path=xl/styles.xml><?xml version="1.0" encoding="utf-8"?>
<styleSheet xmlns="http://schemas.openxmlformats.org/spreadsheetml/2006/main">
  <fonts count="13">
    <font>
      <sz val="10"/>
      <name val="MS Sans Serif"/>
      <family val="2"/>
    </font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sz val="10"/>
      <name val="Helv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b/>
      <sz val="10"/>
      <color rgb="FF0000FF"/>
      <name val="Arial"/>
    </font>
    <font>
      <sz val="10"/>
      <color rgb="FF0000FF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" fillId="0" borderId="0" xfId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" fontId="5" fillId="0" borderId="0" xfId="2" applyNumberFormat="1" applyFont="1" applyBorder="1" applyAlignment="1" applyProtection="1">
      <alignment vertical="center" wrapText="1"/>
    </xf>
    <xf numFmtId="0" fontId="1" fillId="0" borderId="0" xfId="2" applyFont="1"/>
    <xf numFmtId="0" fontId="5" fillId="0" borderId="0" xfId="2" applyFont="1" applyFill="1" applyBorder="1" applyAlignment="1">
      <alignment vertical="center"/>
    </xf>
    <xf numFmtId="0" fontId="1" fillId="0" borderId="0" xfId="2" applyFont="1" applyBorder="1"/>
    <xf numFmtId="3" fontId="6" fillId="2" borderId="0" xfId="2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1" fillId="0" borderId="0" xfId="2" applyFont="1" applyFill="1" applyBorder="1"/>
    <xf numFmtId="3" fontId="1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3"/>
    </xf>
    <xf numFmtId="3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2"/>
    </xf>
    <xf numFmtId="3" fontId="1" fillId="0" borderId="0" xfId="0" quotePrefix="1" applyNumberFormat="1" applyFont="1" applyFill="1" applyAlignment="1">
      <alignment horizontal="right" vertical="center"/>
    </xf>
    <xf numFmtId="1" fontId="1" fillId="0" borderId="0" xfId="2" applyNumberFormat="1" applyFont="1" applyBorder="1" applyAlignment="1">
      <alignment horizontal="left" vertical="center" indent="3"/>
    </xf>
    <xf numFmtId="3" fontId="6" fillId="0" borderId="0" xfId="0" quotePrefix="1" applyNumberFormat="1" applyFont="1" applyFill="1" applyAlignment="1">
      <alignment horizontal="right" vertical="center"/>
    </xf>
    <xf numFmtId="1" fontId="6" fillId="0" borderId="0" xfId="2" quotePrefix="1" applyNumberFormat="1" applyFont="1" applyFill="1" applyBorder="1" applyAlignment="1">
      <alignment horizontal="left" vertical="center" indent="2"/>
    </xf>
    <xf numFmtId="3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0" fontId="6" fillId="0" borderId="0" xfId="1" applyFont="1" applyBorder="1" applyAlignment="1">
      <alignment vertical="center"/>
    </xf>
    <xf numFmtId="3" fontId="1" fillId="0" borderId="0" xfId="0" applyNumberFormat="1" applyFont="1"/>
    <xf numFmtId="0" fontId="1" fillId="0" borderId="0" xfId="0" applyFont="1" applyAlignment="1">
      <alignment horizontal="left" indent="3"/>
    </xf>
    <xf numFmtId="3" fontId="8" fillId="0" borderId="0" xfId="0" applyNumberFormat="1" applyFont="1"/>
    <xf numFmtId="0" fontId="8" fillId="0" borderId="0" xfId="0" applyFont="1" applyAlignment="1">
      <alignment horizontal="left" indent="2"/>
    </xf>
    <xf numFmtId="0" fontId="11" fillId="0" borderId="0" xfId="1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3" fontId="12" fillId="2" borderId="0" xfId="2" applyNumberFormat="1" applyFont="1" applyFill="1" applyBorder="1" applyAlignment="1">
      <alignment horizontal="center" vertical="center"/>
    </xf>
    <xf numFmtId="3" fontId="12" fillId="2" borderId="0" xfId="2" quotePrefix="1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Continuous" vertical="center"/>
    </xf>
    <xf numFmtId="1" fontId="5" fillId="0" borderId="0" xfId="2" applyNumberFormat="1" applyFont="1" applyBorder="1" applyAlignment="1" applyProtection="1">
      <alignment vertical="center" wrapText="1"/>
    </xf>
    <xf numFmtId="0" fontId="6" fillId="0" borderId="0" xfId="2" applyFont="1" applyBorder="1" applyAlignment="1">
      <alignment horizontal="center" vertical="center"/>
    </xf>
    <xf numFmtId="3" fontId="6" fillId="0" borderId="0" xfId="2" applyNumberFormat="1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3" fontId="12" fillId="2" borderId="0" xfId="2" applyNumberFormat="1" applyFont="1" applyFill="1" applyBorder="1" applyAlignment="1">
      <alignment horizontal="center" vertical="center"/>
    </xf>
  </cellXfs>
  <cellStyles count="18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1"/>
    <cellStyle name="Normal 2" xfId="8"/>
    <cellStyle name="Normal 2 2" xfId="9"/>
    <cellStyle name="Normal 2 2 2" xfId="10"/>
    <cellStyle name="Normal 2 2 2 2" xfId="11"/>
    <cellStyle name="Normal 2 2 3" xfId="12"/>
    <cellStyle name="Normal 2 3" xfId="13"/>
    <cellStyle name="Normal 2 3 2" xfId="14"/>
    <cellStyle name="Normal 2 4" xfId="15"/>
    <cellStyle name="Normal 3 2" xfId="16"/>
    <cellStyle name="Normal 3 2 2" xfId="17"/>
    <cellStyle name="Normal_poblac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8"/>
  <sheetViews>
    <sheetView tabSelected="1" zoomScaleNormal="100" workbookViewId="0">
      <selection sqref="A1:H1"/>
    </sheetView>
  </sheetViews>
  <sheetFormatPr baseColWidth="10" defaultColWidth="10.85546875" defaultRowHeight="12.75"/>
  <cols>
    <col min="1" max="1" width="44.42578125" style="1" customWidth="1"/>
    <col min="2" max="8" width="15.5703125" style="2" customWidth="1"/>
    <col min="9" max="16384" width="10.85546875" style="1"/>
  </cols>
  <sheetData>
    <row r="1" spans="1:8" ht="15" customHeight="1">
      <c r="A1" s="38" t="s">
        <v>62</v>
      </c>
      <c r="B1" s="38"/>
      <c r="C1" s="38"/>
      <c r="D1" s="38"/>
      <c r="E1" s="38"/>
      <c r="F1" s="38"/>
      <c r="G1" s="38"/>
      <c r="H1" s="38"/>
    </row>
    <row r="2" spans="1:8" ht="15" customHeight="1">
      <c r="A2" s="38" t="s">
        <v>61</v>
      </c>
      <c r="B2" s="38"/>
      <c r="C2" s="38"/>
      <c r="D2" s="38"/>
      <c r="E2" s="38"/>
      <c r="F2" s="38"/>
      <c r="G2" s="38"/>
      <c r="H2" s="38"/>
    </row>
    <row r="3" spans="1:8" ht="15" customHeight="1">
      <c r="A3" s="39" t="s">
        <v>60</v>
      </c>
      <c r="B3" s="39"/>
      <c r="C3" s="39"/>
      <c r="D3" s="39"/>
      <c r="E3" s="39"/>
      <c r="F3" s="39"/>
      <c r="G3" s="39"/>
      <c r="H3" s="39"/>
    </row>
    <row r="4" spans="1:8" s="32" customFormat="1" ht="12" customHeight="1">
      <c r="B4" s="36"/>
      <c r="C4" s="36"/>
      <c r="D4" s="36"/>
      <c r="E4" s="36"/>
      <c r="F4" s="36"/>
      <c r="G4" s="36"/>
      <c r="H4" s="36"/>
    </row>
    <row r="5" spans="1:8" s="32" customFormat="1" ht="12" customHeight="1">
      <c r="A5" s="40" t="s">
        <v>59</v>
      </c>
      <c r="B5" s="41" t="s">
        <v>58</v>
      </c>
      <c r="C5" s="41"/>
      <c r="D5" s="41"/>
      <c r="E5" s="41" t="s">
        <v>57</v>
      </c>
      <c r="F5" s="41"/>
      <c r="G5" s="41"/>
      <c r="H5" s="34" t="s">
        <v>56</v>
      </c>
    </row>
    <row r="6" spans="1:8" s="32" customFormat="1" ht="12" customHeight="1">
      <c r="A6" s="40"/>
      <c r="B6" s="35" t="s">
        <v>54</v>
      </c>
      <c r="C6" s="34" t="s">
        <v>53</v>
      </c>
      <c r="D6" s="34" t="s">
        <v>55</v>
      </c>
      <c r="E6" s="34" t="s">
        <v>54</v>
      </c>
      <c r="F6" s="34" t="s">
        <v>53</v>
      </c>
      <c r="G6" s="34" t="s">
        <v>52</v>
      </c>
      <c r="H6" s="34" t="s">
        <v>51</v>
      </c>
    </row>
    <row r="7" spans="1:8" s="32" customFormat="1" ht="9" customHeight="1">
      <c r="B7" s="33"/>
      <c r="C7" s="33"/>
      <c r="D7" s="33"/>
      <c r="E7" s="33"/>
      <c r="F7" s="33"/>
      <c r="G7" s="33"/>
      <c r="H7" s="33"/>
    </row>
    <row r="8" spans="1:8" s="31" customFormat="1" ht="15" customHeight="1">
      <c r="A8" s="22" t="s">
        <v>50</v>
      </c>
      <c r="B8" s="21">
        <f t="shared" ref="B8:H8" si="0">+B9+B37+B60+B74+B94+B98+B101</f>
        <v>1949</v>
      </c>
      <c r="C8" s="21">
        <f t="shared" si="0"/>
        <v>2312</v>
      </c>
      <c r="D8" s="21">
        <f t="shared" si="0"/>
        <v>4261</v>
      </c>
      <c r="E8" s="21">
        <f t="shared" si="0"/>
        <v>4248</v>
      </c>
      <c r="F8" s="21">
        <f t="shared" si="0"/>
        <v>5809</v>
      </c>
      <c r="G8" s="21">
        <f t="shared" si="0"/>
        <v>10057</v>
      </c>
      <c r="H8" s="21">
        <f t="shared" si="0"/>
        <v>14318</v>
      </c>
    </row>
    <row r="9" spans="1:8" ht="15" customHeight="1">
      <c r="A9" s="25" t="s">
        <v>49</v>
      </c>
      <c r="B9" s="24">
        <f t="shared" ref="B9:H9" si="1">+B10+B12+B17+B21+B23+B25+B30+B32+B34</f>
        <v>1072</v>
      </c>
      <c r="C9" s="24">
        <f t="shared" si="1"/>
        <v>1084</v>
      </c>
      <c r="D9" s="24">
        <f t="shared" si="1"/>
        <v>2156</v>
      </c>
      <c r="E9" s="24">
        <f t="shared" si="1"/>
        <v>2451</v>
      </c>
      <c r="F9" s="24">
        <f t="shared" si="1"/>
        <v>3037</v>
      </c>
      <c r="G9" s="24">
        <f t="shared" si="1"/>
        <v>5488</v>
      </c>
      <c r="H9" s="24">
        <f t="shared" si="1"/>
        <v>7644</v>
      </c>
    </row>
    <row r="10" spans="1:8" ht="15" customHeight="1">
      <c r="A10" s="16" t="s">
        <v>37</v>
      </c>
      <c r="B10" s="14">
        <f>B11</f>
        <v>17</v>
      </c>
      <c r="C10" s="14">
        <f>C11</f>
        <v>66</v>
      </c>
      <c r="D10" s="14">
        <f t="shared" ref="D10:D41" si="2">SUM(B10:C10)</f>
        <v>83</v>
      </c>
      <c r="E10" s="14">
        <f>E11</f>
        <v>45</v>
      </c>
      <c r="F10" s="14">
        <f>F11</f>
        <v>210</v>
      </c>
      <c r="G10" s="14">
        <f t="shared" ref="G10:G41" si="3">SUM(E10:F10)</f>
        <v>255</v>
      </c>
      <c r="H10" s="14">
        <f t="shared" ref="H10:H41" si="4">SUM(D10,G10)</f>
        <v>338</v>
      </c>
    </row>
    <row r="11" spans="1:8" ht="15" customHeight="1">
      <c r="A11" s="13" t="s">
        <v>36</v>
      </c>
      <c r="B11" s="11">
        <v>17</v>
      </c>
      <c r="C11" s="11">
        <v>66</v>
      </c>
      <c r="D11" s="11">
        <f t="shared" si="2"/>
        <v>83</v>
      </c>
      <c r="E11" s="11">
        <v>45</v>
      </c>
      <c r="F11" s="11">
        <v>210</v>
      </c>
      <c r="G11" s="11">
        <f t="shared" si="3"/>
        <v>255</v>
      </c>
      <c r="H11" s="11">
        <f t="shared" si="4"/>
        <v>338</v>
      </c>
    </row>
    <row r="12" spans="1:8" ht="15" customHeight="1">
      <c r="A12" s="16" t="s">
        <v>35</v>
      </c>
      <c r="B12" s="14">
        <f>SUM(B13:B16)</f>
        <v>272</v>
      </c>
      <c r="C12" s="14">
        <f>SUM(C13:C16)</f>
        <v>218</v>
      </c>
      <c r="D12" s="14">
        <f t="shared" si="2"/>
        <v>490</v>
      </c>
      <c r="E12" s="14">
        <f>SUM(E13:E16)</f>
        <v>527</v>
      </c>
      <c r="F12" s="14">
        <f>SUM(F13:F16)</f>
        <v>508</v>
      </c>
      <c r="G12" s="14">
        <f t="shared" si="3"/>
        <v>1035</v>
      </c>
      <c r="H12" s="14">
        <f t="shared" si="4"/>
        <v>1525</v>
      </c>
    </row>
    <row r="13" spans="1:8" ht="15" customHeight="1">
      <c r="A13" s="13" t="s">
        <v>34</v>
      </c>
      <c r="B13" s="11">
        <v>78</v>
      </c>
      <c r="C13" s="11">
        <v>58</v>
      </c>
      <c r="D13" s="11">
        <f t="shared" si="2"/>
        <v>136</v>
      </c>
      <c r="E13" s="11">
        <v>129</v>
      </c>
      <c r="F13" s="11">
        <v>155</v>
      </c>
      <c r="G13" s="11">
        <f t="shared" si="3"/>
        <v>284</v>
      </c>
      <c r="H13" s="11">
        <f t="shared" si="4"/>
        <v>420</v>
      </c>
    </row>
    <row r="14" spans="1:8" ht="15" customHeight="1">
      <c r="A14" s="13" t="s">
        <v>33</v>
      </c>
      <c r="B14" s="11">
        <v>95</v>
      </c>
      <c r="C14" s="11">
        <v>56</v>
      </c>
      <c r="D14" s="11">
        <f t="shared" si="2"/>
        <v>151</v>
      </c>
      <c r="E14" s="11">
        <v>201</v>
      </c>
      <c r="F14" s="11">
        <v>100</v>
      </c>
      <c r="G14" s="11">
        <f t="shared" si="3"/>
        <v>301</v>
      </c>
      <c r="H14" s="11">
        <f t="shared" si="4"/>
        <v>452</v>
      </c>
    </row>
    <row r="15" spans="1:8" ht="15" customHeight="1">
      <c r="A15" s="13" t="s">
        <v>16</v>
      </c>
      <c r="B15" s="11">
        <v>67</v>
      </c>
      <c r="C15" s="11">
        <v>63</v>
      </c>
      <c r="D15" s="11">
        <f t="shared" si="2"/>
        <v>130</v>
      </c>
      <c r="E15" s="11">
        <v>132</v>
      </c>
      <c r="F15" s="11">
        <v>166</v>
      </c>
      <c r="G15" s="11">
        <f t="shared" si="3"/>
        <v>298</v>
      </c>
      <c r="H15" s="11">
        <f t="shared" si="4"/>
        <v>428</v>
      </c>
    </row>
    <row r="16" spans="1:8" ht="15" customHeight="1">
      <c r="A16" s="13" t="s">
        <v>32</v>
      </c>
      <c r="B16" s="11">
        <v>32</v>
      </c>
      <c r="C16" s="11">
        <v>41</v>
      </c>
      <c r="D16" s="11">
        <f t="shared" si="2"/>
        <v>73</v>
      </c>
      <c r="E16" s="11">
        <v>65</v>
      </c>
      <c r="F16" s="11">
        <v>87</v>
      </c>
      <c r="G16" s="11">
        <f t="shared" si="3"/>
        <v>152</v>
      </c>
      <c r="H16" s="11">
        <f t="shared" si="4"/>
        <v>225</v>
      </c>
    </row>
    <row r="17" spans="1:8" ht="15" customHeight="1">
      <c r="A17" s="16" t="s">
        <v>31</v>
      </c>
      <c r="B17" s="14">
        <f>SUM(B18:B20)</f>
        <v>202</v>
      </c>
      <c r="C17" s="14">
        <f>SUM(C18:C20)</f>
        <v>81</v>
      </c>
      <c r="D17" s="14">
        <f t="shared" si="2"/>
        <v>283</v>
      </c>
      <c r="E17" s="14">
        <f>SUM(E18:E20)</f>
        <v>596</v>
      </c>
      <c r="F17" s="14">
        <f>SUM(F18:F20)</f>
        <v>400</v>
      </c>
      <c r="G17" s="14">
        <f t="shared" si="3"/>
        <v>996</v>
      </c>
      <c r="H17" s="14">
        <f t="shared" si="4"/>
        <v>1279</v>
      </c>
    </row>
    <row r="18" spans="1:8" ht="15" customHeight="1">
      <c r="A18" s="13" t="s">
        <v>30</v>
      </c>
      <c r="B18" s="11">
        <v>91</v>
      </c>
      <c r="C18" s="11">
        <v>40</v>
      </c>
      <c r="D18" s="11">
        <f t="shared" si="2"/>
        <v>131</v>
      </c>
      <c r="E18" s="11">
        <v>258</v>
      </c>
      <c r="F18" s="11">
        <v>194</v>
      </c>
      <c r="G18" s="11">
        <f t="shared" si="3"/>
        <v>452</v>
      </c>
      <c r="H18" s="11">
        <f t="shared" si="4"/>
        <v>583</v>
      </c>
    </row>
    <row r="19" spans="1:8" s="26" customFormat="1" ht="15" customHeight="1">
      <c r="A19" s="13" t="s">
        <v>29</v>
      </c>
      <c r="B19" s="11">
        <v>62</v>
      </c>
      <c r="C19" s="11">
        <v>34</v>
      </c>
      <c r="D19" s="11">
        <f t="shared" si="2"/>
        <v>96</v>
      </c>
      <c r="E19" s="11">
        <v>153</v>
      </c>
      <c r="F19" s="11">
        <v>167</v>
      </c>
      <c r="G19" s="11">
        <f t="shared" si="3"/>
        <v>320</v>
      </c>
      <c r="H19" s="11">
        <f t="shared" si="4"/>
        <v>416</v>
      </c>
    </row>
    <row r="20" spans="1:8" ht="15" customHeight="1">
      <c r="A20" s="13" t="s">
        <v>28</v>
      </c>
      <c r="B20" s="11">
        <v>49</v>
      </c>
      <c r="C20" s="11">
        <v>7</v>
      </c>
      <c r="D20" s="11">
        <f t="shared" si="2"/>
        <v>56</v>
      </c>
      <c r="E20" s="11">
        <v>185</v>
      </c>
      <c r="F20" s="11">
        <v>39</v>
      </c>
      <c r="G20" s="11">
        <f t="shared" si="3"/>
        <v>224</v>
      </c>
      <c r="H20" s="11">
        <f t="shared" si="4"/>
        <v>280</v>
      </c>
    </row>
    <row r="21" spans="1:8" ht="15" customHeight="1">
      <c r="A21" s="16" t="s">
        <v>27</v>
      </c>
      <c r="B21" s="14">
        <f>B22</f>
        <v>156</v>
      </c>
      <c r="C21" s="14">
        <f>C22</f>
        <v>71</v>
      </c>
      <c r="D21" s="14">
        <f t="shared" si="2"/>
        <v>227</v>
      </c>
      <c r="E21" s="14">
        <f>E22</f>
        <v>413</v>
      </c>
      <c r="F21" s="14">
        <f>F22</f>
        <v>308</v>
      </c>
      <c r="G21" s="14">
        <f t="shared" si="3"/>
        <v>721</v>
      </c>
      <c r="H21" s="14">
        <f t="shared" si="4"/>
        <v>948</v>
      </c>
    </row>
    <row r="22" spans="1:8" ht="15" customHeight="1">
      <c r="A22" s="13" t="s">
        <v>18</v>
      </c>
      <c r="B22" s="11">
        <v>156</v>
      </c>
      <c r="C22" s="11">
        <v>71</v>
      </c>
      <c r="D22" s="11">
        <f t="shared" si="2"/>
        <v>227</v>
      </c>
      <c r="E22" s="11">
        <v>413</v>
      </c>
      <c r="F22" s="11">
        <v>308</v>
      </c>
      <c r="G22" s="11">
        <f t="shared" si="3"/>
        <v>721</v>
      </c>
      <c r="H22" s="11">
        <f t="shared" si="4"/>
        <v>948</v>
      </c>
    </row>
    <row r="23" spans="1:8" ht="15" customHeight="1">
      <c r="A23" s="16" t="s">
        <v>26</v>
      </c>
      <c r="B23" s="14">
        <f>B24</f>
        <v>109</v>
      </c>
      <c r="C23" s="14">
        <f>C24</f>
        <v>28</v>
      </c>
      <c r="D23" s="14">
        <f t="shared" si="2"/>
        <v>137</v>
      </c>
      <c r="E23" s="14">
        <f>E24</f>
        <v>201</v>
      </c>
      <c r="F23" s="14">
        <f>F24</f>
        <v>83</v>
      </c>
      <c r="G23" s="14">
        <f t="shared" si="3"/>
        <v>284</v>
      </c>
      <c r="H23" s="14">
        <f t="shared" si="4"/>
        <v>421</v>
      </c>
    </row>
    <row r="24" spans="1:8" ht="15" customHeight="1">
      <c r="A24" s="13" t="s">
        <v>17</v>
      </c>
      <c r="B24" s="11">
        <v>109</v>
      </c>
      <c r="C24" s="11">
        <v>28</v>
      </c>
      <c r="D24" s="11">
        <f t="shared" si="2"/>
        <v>137</v>
      </c>
      <c r="E24" s="11">
        <v>201</v>
      </c>
      <c r="F24" s="11">
        <v>83</v>
      </c>
      <c r="G24" s="11">
        <f t="shared" si="3"/>
        <v>284</v>
      </c>
      <c r="H24" s="11">
        <f t="shared" si="4"/>
        <v>421</v>
      </c>
    </row>
    <row r="25" spans="1:8" ht="15" customHeight="1">
      <c r="A25" s="16" t="s">
        <v>25</v>
      </c>
      <c r="B25" s="14">
        <f>SUM(B26:B29)</f>
        <v>23</v>
      </c>
      <c r="C25" s="14">
        <f>SUM(C26:C29)</f>
        <v>31</v>
      </c>
      <c r="D25" s="14">
        <f t="shared" si="2"/>
        <v>54</v>
      </c>
      <c r="E25" s="14">
        <f>SUM(E26:E29)</f>
        <v>28</v>
      </c>
      <c r="F25" s="14">
        <f>SUM(F26:F29)</f>
        <v>47</v>
      </c>
      <c r="G25" s="14">
        <f t="shared" si="3"/>
        <v>75</v>
      </c>
      <c r="H25" s="14">
        <f t="shared" si="4"/>
        <v>129</v>
      </c>
    </row>
    <row r="26" spans="1:8" ht="15" customHeight="1">
      <c r="A26" s="13" t="s">
        <v>23</v>
      </c>
      <c r="B26" s="11">
        <v>7</v>
      </c>
      <c r="C26" s="11">
        <v>22</v>
      </c>
      <c r="D26" s="11">
        <f t="shared" si="2"/>
        <v>29</v>
      </c>
      <c r="E26" s="11">
        <v>15</v>
      </c>
      <c r="F26" s="11">
        <v>33</v>
      </c>
      <c r="G26" s="11">
        <f t="shared" si="3"/>
        <v>48</v>
      </c>
      <c r="H26" s="11">
        <f t="shared" si="4"/>
        <v>77</v>
      </c>
    </row>
    <row r="27" spans="1:8" ht="15" customHeight="1">
      <c r="A27" s="13" t="s">
        <v>22</v>
      </c>
      <c r="B27" s="11">
        <v>1</v>
      </c>
      <c r="C27" s="11">
        <v>0</v>
      </c>
      <c r="D27" s="11">
        <f t="shared" si="2"/>
        <v>1</v>
      </c>
      <c r="E27" s="11">
        <v>1</v>
      </c>
      <c r="F27" s="11">
        <v>2</v>
      </c>
      <c r="G27" s="11">
        <f t="shared" si="3"/>
        <v>3</v>
      </c>
      <c r="H27" s="11">
        <f t="shared" si="4"/>
        <v>4</v>
      </c>
    </row>
    <row r="28" spans="1:8" ht="15" customHeight="1">
      <c r="A28" s="13" t="s">
        <v>21</v>
      </c>
      <c r="B28" s="11">
        <v>14</v>
      </c>
      <c r="C28" s="11">
        <v>7</v>
      </c>
      <c r="D28" s="11">
        <f t="shared" si="2"/>
        <v>21</v>
      </c>
      <c r="E28" s="11">
        <v>12</v>
      </c>
      <c r="F28" s="11">
        <v>11</v>
      </c>
      <c r="G28" s="11">
        <f t="shared" si="3"/>
        <v>23</v>
      </c>
      <c r="H28" s="11">
        <f t="shared" si="4"/>
        <v>44</v>
      </c>
    </row>
    <row r="29" spans="1:8" ht="15" customHeight="1">
      <c r="A29" s="13" t="s">
        <v>20</v>
      </c>
      <c r="B29" s="11">
        <v>1</v>
      </c>
      <c r="C29" s="11">
        <v>2</v>
      </c>
      <c r="D29" s="11">
        <f t="shared" si="2"/>
        <v>3</v>
      </c>
      <c r="E29" s="11">
        <v>0</v>
      </c>
      <c r="F29" s="11">
        <v>1</v>
      </c>
      <c r="G29" s="11">
        <f t="shared" si="3"/>
        <v>1</v>
      </c>
      <c r="H29" s="11">
        <f t="shared" si="4"/>
        <v>4</v>
      </c>
    </row>
    <row r="30" spans="1:8" ht="15" customHeight="1">
      <c r="A30" s="16" t="s">
        <v>15</v>
      </c>
      <c r="B30" s="14">
        <f>B31</f>
        <v>52</v>
      </c>
      <c r="C30" s="14">
        <f>C31</f>
        <v>59</v>
      </c>
      <c r="D30" s="14">
        <f t="shared" si="2"/>
        <v>111</v>
      </c>
      <c r="E30" s="14">
        <f>E31</f>
        <v>105</v>
      </c>
      <c r="F30" s="14">
        <f>F31</f>
        <v>108</v>
      </c>
      <c r="G30" s="14">
        <f t="shared" si="3"/>
        <v>213</v>
      </c>
      <c r="H30" s="14">
        <f t="shared" si="4"/>
        <v>324</v>
      </c>
    </row>
    <row r="31" spans="1:8" ht="15" customHeight="1">
      <c r="A31" s="13" t="s">
        <v>14</v>
      </c>
      <c r="B31" s="11">
        <v>52</v>
      </c>
      <c r="C31" s="11">
        <v>59</v>
      </c>
      <c r="D31" s="11">
        <f t="shared" si="2"/>
        <v>111</v>
      </c>
      <c r="E31" s="11">
        <v>105</v>
      </c>
      <c r="F31" s="11">
        <v>108</v>
      </c>
      <c r="G31" s="11">
        <f t="shared" si="3"/>
        <v>213</v>
      </c>
      <c r="H31" s="11">
        <f t="shared" si="4"/>
        <v>324</v>
      </c>
    </row>
    <row r="32" spans="1:8" ht="15" customHeight="1">
      <c r="A32" s="16" t="s">
        <v>13</v>
      </c>
      <c r="B32" s="14">
        <f>B33</f>
        <v>164</v>
      </c>
      <c r="C32" s="14">
        <f>C33</f>
        <v>331</v>
      </c>
      <c r="D32" s="14">
        <f t="shared" si="2"/>
        <v>495</v>
      </c>
      <c r="E32" s="14">
        <f>E33</f>
        <v>386</v>
      </c>
      <c r="F32" s="14">
        <f>F33</f>
        <v>848</v>
      </c>
      <c r="G32" s="14">
        <f t="shared" si="3"/>
        <v>1234</v>
      </c>
      <c r="H32" s="14">
        <f t="shared" si="4"/>
        <v>1729</v>
      </c>
    </row>
    <row r="33" spans="1:8" ht="15" customHeight="1">
      <c r="A33" s="13" t="s">
        <v>4</v>
      </c>
      <c r="B33" s="11">
        <v>164</v>
      </c>
      <c r="C33" s="11">
        <v>331</v>
      </c>
      <c r="D33" s="11">
        <f t="shared" si="2"/>
        <v>495</v>
      </c>
      <c r="E33" s="11">
        <v>386</v>
      </c>
      <c r="F33" s="11">
        <v>848</v>
      </c>
      <c r="G33" s="11">
        <f t="shared" si="3"/>
        <v>1234</v>
      </c>
      <c r="H33" s="11">
        <f t="shared" si="4"/>
        <v>1729</v>
      </c>
    </row>
    <row r="34" spans="1:8" ht="15" customHeight="1">
      <c r="A34" s="16" t="s">
        <v>12</v>
      </c>
      <c r="B34" s="14">
        <f>+B35+B36</f>
        <v>77</v>
      </c>
      <c r="C34" s="14">
        <f>+C35+C36</f>
        <v>199</v>
      </c>
      <c r="D34" s="14">
        <f t="shared" si="2"/>
        <v>276</v>
      </c>
      <c r="E34" s="14">
        <f>+E35+E36</f>
        <v>150</v>
      </c>
      <c r="F34" s="14">
        <f>+F35+F36</f>
        <v>525</v>
      </c>
      <c r="G34" s="14">
        <f t="shared" si="3"/>
        <v>675</v>
      </c>
      <c r="H34" s="14">
        <f t="shared" si="4"/>
        <v>951</v>
      </c>
    </row>
    <row r="35" spans="1:8" ht="15" customHeight="1">
      <c r="A35" s="13" t="s">
        <v>44</v>
      </c>
      <c r="B35" s="11">
        <v>28</v>
      </c>
      <c r="C35" s="11">
        <v>29</v>
      </c>
      <c r="D35" s="11">
        <f t="shared" si="2"/>
        <v>57</v>
      </c>
      <c r="E35" s="11">
        <v>56</v>
      </c>
      <c r="F35" s="11">
        <v>83</v>
      </c>
      <c r="G35" s="11">
        <f t="shared" si="3"/>
        <v>139</v>
      </c>
      <c r="H35" s="11">
        <f t="shared" si="4"/>
        <v>196</v>
      </c>
    </row>
    <row r="36" spans="1:8" ht="15" customHeight="1">
      <c r="A36" s="13" t="s">
        <v>6</v>
      </c>
      <c r="B36" s="11">
        <v>49</v>
      </c>
      <c r="C36" s="11">
        <v>170</v>
      </c>
      <c r="D36" s="11">
        <f t="shared" si="2"/>
        <v>219</v>
      </c>
      <c r="E36" s="11">
        <v>94</v>
      </c>
      <c r="F36" s="11">
        <v>442</v>
      </c>
      <c r="G36" s="11">
        <f t="shared" si="3"/>
        <v>536</v>
      </c>
      <c r="H36" s="11">
        <f t="shared" si="4"/>
        <v>755</v>
      </c>
    </row>
    <row r="37" spans="1:8" ht="15" customHeight="1">
      <c r="A37" s="25" t="s">
        <v>48</v>
      </c>
      <c r="B37" s="24">
        <f>+B38+B40+B45+B49+B51+B53+B55+B57</f>
        <v>509</v>
      </c>
      <c r="C37" s="24">
        <f>+C38+C40+C45+C49+C51+C53+C55+C57</f>
        <v>679</v>
      </c>
      <c r="D37" s="14">
        <f t="shared" si="2"/>
        <v>1188</v>
      </c>
      <c r="E37" s="24">
        <f>+E38+E40+E45+E49+E51+E53+E55+E57</f>
        <v>1163</v>
      </c>
      <c r="F37" s="24">
        <f>+F38+F40+F45+F49+F51+F53+F55+F57</f>
        <v>1696</v>
      </c>
      <c r="G37" s="24">
        <f t="shared" si="3"/>
        <v>2859</v>
      </c>
      <c r="H37" s="24">
        <f t="shared" si="4"/>
        <v>4047</v>
      </c>
    </row>
    <row r="38" spans="1:8" ht="15" customHeight="1">
      <c r="A38" s="16" t="s">
        <v>37</v>
      </c>
      <c r="B38" s="14">
        <f>B39</f>
        <v>13</v>
      </c>
      <c r="C38" s="14">
        <f>C39</f>
        <v>49</v>
      </c>
      <c r="D38" s="14">
        <f t="shared" si="2"/>
        <v>62</v>
      </c>
      <c r="E38" s="14">
        <f>E39</f>
        <v>28</v>
      </c>
      <c r="F38" s="14">
        <f>F39</f>
        <v>161</v>
      </c>
      <c r="G38" s="14">
        <f t="shared" si="3"/>
        <v>189</v>
      </c>
      <c r="H38" s="14">
        <f t="shared" si="4"/>
        <v>251</v>
      </c>
    </row>
    <row r="39" spans="1:8" ht="15" customHeight="1">
      <c r="A39" s="13" t="s">
        <v>36</v>
      </c>
      <c r="B39" s="11">
        <v>13</v>
      </c>
      <c r="C39" s="11">
        <v>49</v>
      </c>
      <c r="D39" s="11">
        <f t="shared" si="2"/>
        <v>62</v>
      </c>
      <c r="E39" s="11">
        <v>28</v>
      </c>
      <c r="F39" s="11">
        <v>161</v>
      </c>
      <c r="G39" s="11">
        <f t="shared" si="3"/>
        <v>189</v>
      </c>
      <c r="H39" s="11">
        <f t="shared" si="4"/>
        <v>251</v>
      </c>
    </row>
    <row r="40" spans="1:8" ht="15" customHeight="1">
      <c r="A40" s="16" t="s">
        <v>35</v>
      </c>
      <c r="B40" s="14">
        <f>+B41+B42+B43+B44</f>
        <v>94</v>
      </c>
      <c r="C40" s="14">
        <f>+C41+C42+C43+C44</f>
        <v>95</v>
      </c>
      <c r="D40" s="14">
        <f t="shared" si="2"/>
        <v>189</v>
      </c>
      <c r="E40" s="14">
        <f>+E41+E42+E43+E44</f>
        <v>153</v>
      </c>
      <c r="F40" s="14">
        <f>+F41+F42+F43+F44</f>
        <v>150</v>
      </c>
      <c r="G40" s="14">
        <f t="shared" si="3"/>
        <v>303</v>
      </c>
      <c r="H40" s="14">
        <f t="shared" si="4"/>
        <v>492</v>
      </c>
    </row>
    <row r="41" spans="1:8" ht="15" customHeight="1">
      <c r="A41" s="13" t="s">
        <v>34</v>
      </c>
      <c r="B41" s="11">
        <v>29</v>
      </c>
      <c r="C41" s="11">
        <v>35</v>
      </c>
      <c r="D41" s="11">
        <f t="shared" si="2"/>
        <v>64</v>
      </c>
      <c r="E41" s="11">
        <v>46</v>
      </c>
      <c r="F41" s="11">
        <v>58</v>
      </c>
      <c r="G41" s="11">
        <f t="shared" si="3"/>
        <v>104</v>
      </c>
      <c r="H41" s="11">
        <f t="shared" si="4"/>
        <v>168</v>
      </c>
    </row>
    <row r="42" spans="1:8" ht="15" customHeight="1">
      <c r="A42" s="13" t="s">
        <v>33</v>
      </c>
      <c r="B42" s="11">
        <v>34</v>
      </c>
      <c r="C42" s="11">
        <v>26</v>
      </c>
      <c r="D42" s="11">
        <f t="shared" ref="D42:D59" si="5">SUM(B42:C42)</f>
        <v>60</v>
      </c>
      <c r="E42" s="11">
        <v>45</v>
      </c>
      <c r="F42" s="11">
        <v>26</v>
      </c>
      <c r="G42" s="11">
        <f t="shared" ref="G42:G59" si="6">SUM(E42:F42)</f>
        <v>71</v>
      </c>
      <c r="H42" s="11">
        <f t="shared" ref="H42:H59" si="7">SUM(D42,G42)</f>
        <v>131</v>
      </c>
    </row>
    <row r="43" spans="1:8" ht="15" customHeight="1">
      <c r="A43" s="13" t="s">
        <v>16</v>
      </c>
      <c r="B43" s="11">
        <v>17</v>
      </c>
      <c r="C43" s="11">
        <v>12</v>
      </c>
      <c r="D43" s="11">
        <f t="shared" si="5"/>
        <v>29</v>
      </c>
      <c r="E43" s="11">
        <v>42</v>
      </c>
      <c r="F43" s="11">
        <v>37</v>
      </c>
      <c r="G43" s="11">
        <f t="shared" si="6"/>
        <v>79</v>
      </c>
      <c r="H43" s="11">
        <f t="shared" si="7"/>
        <v>108</v>
      </c>
    </row>
    <row r="44" spans="1:8" ht="15" customHeight="1">
      <c r="A44" s="13" t="s">
        <v>32</v>
      </c>
      <c r="B44" s="11">
        <v>14</v>
      </c>
      <c r="C44" s="11">
        <v>22</v>
      </c>
      <c r="D44" s="11">
        <f t="shared" si="5"/>
        <v>36</v>
      </c>
      <c r="E44" s="11">
        <v>20</v>
      </c>
      <c r="F44" s="11">
        <v>29</v>
      </c>
      <c r="G44" s="11">
        <f t="shared" si="6"/>
        <v>49</v>
      </c>
      <c r="H44" s="11">
        <f t="shared" si="7"/>
        <v>85</v>
      </c>
    </row>
    <row r="45" spans="1:8" ht="15" customHeight="1">
      <c r="A45" s="16" t="s">
        <v>31</v>
      </c>
      <c r="B45" s="14">
        <f>+B46+B47+B48</f>
        <v>179</v>
      </c>
      <c r="C45" s="14">
        <f>+C46+C47+C48</f>
        <v>130</v>
      </c>
      <c r="D45" s="14">
        <f t="shared" si="5"/>
        <v>309</v>
      </c>
      <c r="E45" s="14">
        <f>+E46+E47+E48</f>
        <v>401</v>
      </c>
      <c r="F45" s="14">
        <f>+F46+F47+F48</f>
        <v>421</v>
      </c>
      <c r="G45" s="14">
        <f t="shared" si="6"/>
        <v>822</v>
      </c>
      <c r="H45" s="14">
        <f t="shared" si="7"/>
        <v>1131</v>
      </c>
    </row>
    <row r="46" spans="1:8" ht="15" customHeight="1">
      <c r="A46" s="13" t="s">
        <v>30</v>
      </c>
      <c r="B46" s="11">
        <v>79</v>
      </c>
      <c r="C46" s="11">
        <v>46</v>
      </c>
      <c r="D46" s="11">
        <f t="shared" si="5"/>
        <v>125</v>
      </c>
      <c r="E46" s="11">
        <v>162</v>
      </c>
      <c r="F46" s="11">
        <v>167</v>
      </c>
      <c r="G46" s="11">
        <f t="shared" si="6"/>
        <v>329</v>
      </c>
      <c r="H46" s="11">
        <f t="shared" si="7"/>
        <v>454</v>
      </c>
    </row>
    <row r="47" spans="1:8" s="26" customFormat="1" ht="15" customHeight="1">
      <c r="A47" s="13" t="s">
        <v>29</v>
      </c>
      <c r="B47" s="11">
        <v>74</v>
      </c>
      <c r="C47" s="11">
        <v>79</v>
      </c>
      <c r="D47" s="11">
        <f t="shared" si="5"/>
        <v>153</v>
      </c>
      <c r="E47" s="11">
        <v>167</v>
      </c>
      <c r="F47" s="11">
        <v>241</v>
      </c>
      <c r="G47" s="11">
        <f t="shared" si="6"/>
        <v>408</v>
      </c>
      <c r="H47" s="11">
        <f t="shared" si="7"/>
        <v>561</v>
      </c>
    </row>
    <row r="48" spans="1:8" ht="15" customHeight="1">
      <c r="A48" s="13" t="s">
        <v>28</v>
      </c>
      <c r="B48" s="11">
        <v>26</v>
      </c>
      <c r="C48" s="11">
        <v>5</v>
      </c>
      <c r="D48" s="11">
        <f t="shared" si="5"/>
        <v>31</v>
      </c>
      <c r="E48" s="11">
        <v>72</v>
      </c>
      <c r="F48" s="11">
        <v>13</v>
      </c>
      <c r="G48" s="11">
        <f t="shared" si="6"/>
        <v>85</v>
      </c>
      <c r="H48" s="11">
        <f t="shared" si="7"/>
        <v>116</v>
      </c>
    </row>
    <row r="49" spans="1:8" ht="15" customHeight="1">
      <c r="A49" s="16" t="s">
        <v>27</v>
      </c>
      <c r="B49" s="14">
        <f>B50</f>
        <v>80</v>
      </c>
      <c r="C49" s="14">
        <f>C50</f>
        <v>78</v>
      </c>
      <c r="D49" s="14">
        <f t="shared" si="5"/>
        <v>158</v>
      </c>
      <c r="E49" s="14">
        <f>E50</f>
        <v>282</v>
      </c>
      <c r="F49" s="14">
        <f>F50</f>
        <v>227</v>
      </c>
      <c r="G49" s="14">
        <f t="shared" si="6"/>
        <v>509</v>
      </c>
      <c r="H49" s="14">
        <f t="shared" si="7"/>
        <v>667</v>
      </c>
    </row>
    <row r="50" spans="1:8" ht="15" customHeight="1">
      <c r="A50" s="13" t="s">
        <v>18</v>
      </c>
      <c r="B50" s="11">
        <v>80</v>
      </c>
      <c r="C50" s="11">
        <v>78</v>
      </c>
      <c r="D50" s="11">
        <f t="shared" si="5"/>
        <v>158</v>
      </c>
      <c r="E50" s="11">
        <v>282</v>
      </c>
      <c r="F50" s="11">
        <v>227</v>
      </c>
      <c r="G50" s="11">
        <f t="shared" si="6"/>
        <v>509</v>
      </c>
      <c r="H50" s="11">
        <f t="shared" si="7"/>
        <v>667</v>
      </c>
    </row>
    <row r="51" spans="1:8" ht="15" customHeight="1">
      <c r="A51" s="16" t="s">
        <v>26</v>
      </c>
      <c r="B51" s="14">
        <f>B52</f>
        <v>29</v>
      </c>
      <c r="C51" s="14">
        <f>C52</f>
        <v>12</v>
      </c>
      <c r="D51" s="14">
        <f t="shared" si="5"/>
        <v>41</v>
      </c>
      <c r="E51" s="14">
        <f>E52</f>
        <v>22</v>
      </c>
      <c r="F51" s="14">
        <f>F52</f>
        <v>11</v>
      </c>
      <c r="G51" s="14">
        <f t="shared" si="6"/>
        <v>33</v>
      </c>
      <c r="H51" s="14">
        <f t="shared" si="7"/>
        <v>74</v>
      </c>
    </row>
    <row r="52" spans="1:8" ht="15" customHeight="1">
      <c r="A52" s="13" t="s">
        <v>17</v>
      </c>
      <c r="B52" s="11">
        <v>29</v>
      </c>
      <c r="C52" s="11">
        <v>12</v>
      </c>
      <c r="D52" s="11">
        <f t="shared" si="5"/>
        <v>41</v>
      </c>
      <c r="E52" s="11">
        <v>22</v>
      </c>
      <c r="F52" s="11">
        <v>11</v>
      </c>
      <c r="G52" s="11">
        <f t="shared" si="6"/>
        <v>33</v>
      </c>
      <c r="H52" s="11">
        <f t="shared" si="7"/>
        <v>74</v>
      </c>
    </row>
    <row r="53" spans="1:8" ht="15" customHeight="1">
      <c r="A53" s="30" t="s">
        <v>15</v>
      </c>
      <c r="B53" s="29">
        <f>B54</f>
        <v>3</v>
      </c>
      <c r="C53" s="29">
        <f>C54</f>
        <v>5</v>
      </c>
      <c r="D53" s="14">
        <f t="shared" si="5"/>
        <v>8</v>
      </c>
      <c r="E53" s="29">
        <f>E54</f>
        <v>3</v>
      </c>
      <c r="F53" s="29">
        <f>F54</f>
        <v>3</v>
      </c>
      <c r="G53" s="14">
        <f t="shared" si="6"/>
        <v>6</v>
      </c>
      <c r="H53" s="14">
        <f t="shared" si="7"/>
        <v>14</v>
      </c>
    </row>
    <row r="54" spans="1:8" ht="15" customHeight="1">
      <c r="A54" s="28" t="s">
        <v>14</v>
      </c>
      <c r="B54" s="27">
        <v>3</v>
      </c>
      <c r="C54" s="27">
        <v>5</v>
      </c>
      <c r="D54" s="11">
        <f t="shared" si="5"/>
        <v>8</v>
      </c>
      <c r="E54" s="11">
        <v>3</v>
      </c>
      <c r="F54" s="11">
        <v>3</v>
      </c>
      <c r="G54" s="11">
        <f t="shared" si="6"/>
        <v>6</v>
      </c>
      <c r="H54" s="11">
        <f t="shared" si="7"/>
        <v>14</v>
      </c>
    </row>
    <row r="55" spans="1:8" ht="15" customHeight="1">
      <c r="A55" s="16" t="s">
        <v>13</v>
      </c>
      <c r="B55" s="14">
        <f>B56</f>
        <v>90</v>
      </c>
      <c r="C55" s="14">
        <f>C56</f>
        <v>225</v>
      </c>
      <c r="D55" s="14">
        <f t="shared" si="5"/>
        <v>315</v>
      </c>
      <c r="E55" s="14">
        <f>E56</f>
        <v>234</v>
      </c>
      <c r="F55" s="14">
        <f>F56</f>
        <v>528</v>
      </c>
      <c r="G55" s="14">
        <f t="shared" si="6"/>
        <v>762</v>
      </c>
      <c r="H55" s="14">
        <f t="shared" si="7"/>
        <v>1077</v>
      </c>
    </row>
    <row r="56" spans="1:8" ht="15" customHeight="1">
      <c r="A56" s="13" t="s">
        <v>4</v>
      </c>
      <c r="B56" s="11">
        <v>90</v>
      </c>
      <c r="C56" s="11">
        <v>225</v>
      </c>
      <c r="D56" s="11">
        <f t="shared" si="5"/>
        <v>315</v>
      </c>
      <c r="E56" s="11">
        <v>234</v>
      </c>
      <c r="F56" s="11">
        <v>528</v>
      </c>
      <c r="G56" s="11">
        <f t="shared" si="6"/>
        <v>762</v>
      </c>
      <c r="H56" s="11">
        <f t="shared" si="7"/>
        <v>1077</v>
      </c>
    </row>
    <row r="57" spans="1:8" ht="15" customHeight="1">
      <c r="A57" s="16" t="s">
        <v>12</v>
      </c>
      <c r="B57" s="14">
        <f>+B58+B59</f>
        <v>21</v>
      </c>
      <c r="C57" s="14">
        <f>+C58+C59</f>
        <v>85</v>
      </c>
      <c r="D57" s="14">
        <f t="shared" si="5"/>
        <v>106</v>
      </c>
      <c r="E57" s="14">
        <f>+E58+E59</f>
        <v>40</v>
      </c>
      <c r="F57" s="14">
        <f>+F58+F59</f>
        <v>195</v>
      </c>
      <c r="G57" s="14">
        <f t="shared" si="6"/>
        <v>235</v>
      </c>
      <c r="H57" s="14">
        <f t="shared" si="7"/>
        <v>341</v>
      </c>
    </row>
    <row r="58" spans="1:8" ht="15" customHeight="1">
      <c r="A58" s="13" t="s">
        <v>44</v>
      </c>
      <c r="B58" s="11">
        <v>6</v>
      </c>
      <c r="C58" s="11">
        <v>6</v>
      </c>
      <c r="D58" s="11">
        <f t="shared" si="5"/>
        <v>12</v>
      </c>
      <c r="E58" s="11">
        <v>5</v>
      </c>
      <c r="F58" s="11">
        <v>8</v>
      </c>
      <c r="G58" s="11">
        <f t="shared" si="6"/>
        <v>13</v>
      </c>
      <c r="H58" s="11">
        <f t="shared" si="7"/>
        <v>25</v>
      </c>
    </row>
    <row r="59" spans="1:8" ht="15" customHeight="1">
      <c r="A59" s="13" t="s">
        <v>6</v>
      </c>
      <c r="B59" s="11">
        <v>15</v>
      </c>
      <c r="C59" s="11">
        <v>79</v>
      </c>
      <c r="D59" s="11">
        <f t="shared" si="5"/>
        <v>94</v>
      </c>
      <c r="E59" s="11">
        <v>35</v>
      </c>
      <c r="F59" s="11">
        <v>187</v>
      </c>
      <c r="G59" s="11">
        <f t="shared" si="6"/>
        <v>222</v>
      </c>
      <c r="H59" s="11">
        <f t="shared" si="7"/>
        <v>316</v>
      </c>
    </row>
    <row r="60" spans="1:8" ht="15" customHeight="1">
      <c r="A60" s="25" t="s">
        <v>47</v>
      </c>
      <c r="B60" s="24">
        <f t="shared" ref="B60:H60" si="8">+B61+B63+B66+B68+B70+B72</f>
        <v>77</v>
      </c>
      <c r="C60" s="24">
        <f t="shared" si="8"/>
        <v>163</v>
      </c>
      <c r="D60" s="24">
        <f t="shared" si="8"/>
        <v>240</v>
      </c>
      <c r="E60" s="24">
        <f t="shared" si="8"/>
        <v>202</v>
      </c>
      <c r="F60" s="24">
        <f t="shared" si="8"/>
        <v>384</v>
      </c>
      <c r="G60" s="24">
        <f t="shared" si="8"/>
        <v>586</v>
      </c>
      <c r="H60" s="24">
        <f t="shared" si="8"/>
        <v>826</v>
      </c>
    </row>
    <row r="61" spans="1:8" ht="15" customHeight="1">
      <c r="A61" s="16" t="s">
        <v>37</v>
      </c>
      <c r="B61" s="14">
        <f>B62</f>
        <v>0</v>
      </c>
      <c r="C61" s="14">
        <f>C62</f>
        <v>15</v>
      </c>
      <c r="D61" s="14">
        <f t="shared" ref="D61:D93" si="9">SUM(B61:C61)</f>
        <v>15</v>
      </c>
      <c r="E61" s="14">
        <f>E62</f>
        <v>4</v>
      </c>
      <c r="F61" s="14">
        <f>F62</f>
        <v>44</v>
      </c>
      <c r="G61" s="14">
        <f>SUM(E61:F61)</f>
        <v>48</v>
      </c>
      <c r="H61" s="14">
        <f t="shared" ref="H61:H93" si="10">SUM(D61,G61)</f>
        <v>63</v>
      </c>
    </row>
    <row r="62" spans="1:8" ht="15" customHeight="1">
      <c r="A62" s="13" t="s">
        <v>36</v>
      </c>
      <c r="B62" s="11">
        <v>0</v>
      </c>
      <c r="C62" s="11">
        <v>15</v>
      </c>
      <c r="D62" s="11">
        <f t="shared" si="9"/>
        <v>15</v>
      </c>
      <c r="E62" s="11">
        <v>4</v>
      </c>
      <c r="F62" s="11">
        <v>44</v>
      </c>
      <c r="G62" s="11">
        <f>SUM(E62:F62)</f>
        <v>48</v>
      </c>
      <c r="H62" s="11">
        <f t="shared" si="10"/>
        <v>63</v>
      </c>
    </row>
    <row r="63" spans="1:8" ht="15" customHeight="1">
      <c r="A63" s="16" t="s">
        <v>35</v>
      </c>
      <c r="B63" s="14">
        <f>+B64+B65</f>
        <v>28</v>
      </c>
      <c r="C63" s="14">
        <f>+C64+C65</f>
        <v>29</v>
      </c>
      <c r="D63" s="14">
        <f t="shared" si="9"/>
        <v>57</v>
      </c>
      <c r="E63" s="14">
        <f>+E64+E65</f>
        <v>44</v>
      </c>
      <c r="F63" s="14">
        <f>+F64+F65</f>
        <v>48</v>
      </c>
      <c r="G63" s="14">
        <f>+G64+G65</f>
        <v>92</v>
      </c>
      <c r="H63" s="14">
        <f t="shared" si="10"/>
        <v>149</v>
      </c>
    </row>
    <row r="64" spans="1:8" ht="15" customHeight="1">
      <c r="A64" s="13" t="s">
        <v>34</v>
      </c>
      <c r="B64" s="11">
        <v>6</v>
      </c>
      <c r="C64" s="11">
        <v>11</v>
      </c>
      <c r="D64" s="11">
        <f t="shared" si="9"/>
        <v>17</v>
      </c>
      <c r="E64" s="11">
        <v>5</v>
      </c>
      <c r="F64" s="11">
        <v>12</v>
      </c>
      <c r="G64" s="11">
        <f>SUM(E64:F64)</f>
        <v>17</v>
      </c>
      <c r="H64" s="11">
        <f t="shared" si="10"/>
        <v>34</v>
      </c>
    </row>
    <row r="65" spans="1:8" ht="15" customHeight="1">
      <c r="A65" s="13" t="s">
        <v>33</v>
      </c>
      <c r="B65" s="11">
        <v>22</v>
      </c>
      <c r="C65" s="11">
        <v>18</v>
      </c>
      <c r="D65" s="11">
        <f t="shared" si="9"/>
        <v>40</v>
      </c>
      <c r="E65" s="11">
        <v>39</v>
      </c>
      <c r="F65" s="11">
        <v>36</v>
      </c>
      <c r="G65" s="11">
        <f>SUM(E65:F65)</f>
        <v>75</v>
      </c>
      <c r="H65" s="11">
        <f t="shared" si="10"/>
        <v>115</v>
      </c>
    </row>
    <row r="66" spans="1:8" ht="15" customHeight="1">
      <c r="A66" s="16" t="s">
        <v>27</v>
      </c>
      <c r="B66" s="14">
        <f>B67</f>
        <v>23</v>
      </c>
      <c r="C66" s="14">
        <f>C67</f>
        <v>24</v>
      </c>
      <c r="D66" s="14">
        <f t="shared" si="9"/>
        <v>47</v>
      </c>
      <c r="E66" s="14">
        <f>E67</f>
        <v>67</v>
      </c>
      <c r="F66" s="14">
        <f>F67</f>
        <v>43</v>
      </c>
      <c r="G66" s="14">
        <f>G67</f>
        <v>110</v>
      </c>
      <c r="H66" s="14">
        <f t="shared" si="10"/>
        <v>157</v>
      </c>
    </row>
    <row r="67" spans="1:8" ht="15" customHeight="1">
      <c r="A67" s="13" t="s">
        <v>18</v>
      </c>
      <c r="B67" s="11">
        <v>23</v>
      </c>
      <c r="C67" s="11">
        <v>24</v>
      </c>
      <c r="D67" s="11">
        <f t="shared" si="9"/>
        <v>47</v>
      </c>
      <c r="E67" s="11">
        <v>67</v>
      </c>
      <c r="F67" s="11">
        <v>43</v>
      </c>
      <c r="G67" s="11">
        <f t="shared" ref="G67:G87" si="11">SUM(E67:F67)</f>
        <v>110</v>
      </c>
      <c r="H67" s="11">
        <f t="shared" si="10"/>
        <v>157</v>
      </c>
    </row>
    <row r="68" spans="1:8" ht="15" customHeight="1">
      <c r="A68" s="16" t="s">
        <v>15</v>
      </c>
      <c r="B68" s="14">
        <f>B69</f>
        <v>6</v>
      </c>
      <c r="C68" s="14">
        <f>C69</f>
        <v>6</v>
      </c>
      <c r="D68" s="14">
        <f t="shared" si="9"/>
        <v>12</v>
      </c>
      <c r="E68" s="14">
        <f>E69</f>
        <v>4</v>
      </c>
      <c r="F68" s="14">
        <f>F69</f>
        <v>6</v>
      </c>
      <c r="G68" s="14">
        <f t="shared" si="11"/>
        <v>10</v>
      </c>
      <c r="H68" s="14">
        <f t="shared" si="10"/>
        <v>22</v>
      </c>
    </row>
    <row r="69" spans="1:8" ht="15" customHeight="1">
      <c r="A69" s="13" t="s">
        <v>14</v>
      </c>
      <c r="B69" s="11">
        <v>6</v>
      </c>
      <c r="C69" s="11">
        <v>6</v>
      </c>
      <c r="D69" s="11">
        <f t="shared" si="9"/>
        <v>12</v>
      </c>
      <c r="E69" s="11">
        <v>4</v>
      </c>
      <c r="F69" s="11">
        <v>6</v>
      </c>
      <c r="G69" s="11">
        <f t="shared" si="11"/>
        <v>10</v>
      </c>
      <c r="H69" s="11">
        <f t="shared" si="10"/>
        <v>22</v>
      </c>
    </row>
    <row r="70" spans="1:8" s="26" customFormat="1" ht="15" customHeight="1">
      <c r="A70" s="16" t="s">
        <v>13</v>
      </c>
      <c r="B70" s="14">
        <f>B71</f>
        <v>17</v>
      </c>
      <c r="C70" s="14">
        <f>C71</f>
        <v>57</v>
      </c>
      <c r="D70" s="14">
        <f t="shared" si="9"/>
        <v>74</v>
      </c>
      <c r="E70" s="14">
        <f>E71</f>
        <v>55</v>
      </c>
      <c r="F70" s="14">
        <f>F71</f>
        <v>168</v>
      </c>
      <c r="G70" s="14">
        <f t="shared" si="11"/>
        <v>223</v>
      </c>
      <c r="H70" s="14">
        <f t="shared" si="10"/>
        <v>297</v>
      </c>
    </row>
    <row r="71" spans="1:8" ht="15" customHeight="1">
      <c r="A71" s="13" t="s">
        <v>4</v>
      </c>
      <c r="B71" s="11">
        <v>17</v>
      </c>
      <c r="C71" s="11">
        <v>57</v>
      </c>
      <c r="D71" s="11">
        <f t="shared" si="9"/>
        <v>74</v>
      </c>
      <c r="E71" s="11">
        <v>55</v>
      </c>
      <c r="F71" s="11">
        <v>168</v>
      </c>
      <c r="G71" s="11">
        <f t="shared" si="11"/>
        <v>223</v>
      </c>
      <c r="H71" s="11">
        <f t="shared" si="10"/>
        <v>297</v>
      </c>
    </row>
    <row r="72" spans="1:8" ht="15" customHeight="1">
      <c r="A72" s="16" t="s">
        <v>12</v>
      </c>
      <c r="B72" s="14">
        <f>B73</f>
        <v>3</v>
      </c>
      <c r="C72" s="14">
        <f>C73</f>
        <v>32</v>
      </c>
      <c r="D72" s="14">
        <f t="shared" si="9"/>
        <v>35</v>
      </c>
      <c r="E72" s="14">
        <f>E73</f>
        <v>28</v>
      </c>
      <c r="F72" s="14">
        <f>F73</f>
        <v>75</v>
      </c>
      <c r="G72" s="14">
        <f t="shared" si="11"/>
        <v>103</v>
      </c>
      <c r="H72" s="14">
        <f t="shared" si="10"/>
        <v>138</v>
      </c>
    </row>
    <row r="73" spans="1:8" s="26" customFormat="1" ht="15" customHeight="1">
      <c r="A73" s="13" t="s">
        <v>6</v>
      </c>
      <c r="B73" s="11">
        <v>3</v>
      </c>
      <c r="C73" s="11">
        <v>32</v>
      </c>
      <c r="D73" s="11">
        <f t="shared" si="9"/>
        <v>35</v>
      </c>
      <c r="E73" s="11">
        <v>28</v>
      </c>
      <c r="F73" s="11">
        <v>75</v>
      </c>
      <c r="G73" s="11">
        <f t="shared" si="11"/>
        <v>103</v>
      </c>
      <c r="H73" s="11">
        <f t="shared" si="10"/>
        <v>138</v>
      </c>
    </row>
    <row r="74" spans="1:8" ht="15" customHeight="1">
      <c r="A74" s="25" t="s">
        <v>46</v>
      </c>
      <c r="B74" s="24">
        <f>+B75+B77+B81+B85+B87+B89+B91</f>
        <v>158</v>
      </c>
      <c r="C74" s="24">
        <f>+C75+C77+C81+C85+C87+C89+C91</f>
        <v>207</v>
      </c>
      <c r="D74" s="24">
        <f t="shared" si="9"/>
        <v>365</v>
      </c>
      <c r="E74" s="24">
        <f>+E75+E77+E81+E85+E87+E89+E91</f>
        <v>191</v>
      </c>
      <c r="F74" s="24">
        <f>+F75+F77+F81+F85+F87+F89+F91</f>
        <v>293</v>
      </c>
      <c r="G74" s="24">
        <f t="shared" si="11"/>
        <v>484</v>
      </c>
      <c r="H74" s="24">
        <f t="shared" si="10"/>
        <v>849</v>
      </c>
    </row>
    <row r="75" spans="1:8" ht="15" customHeight="1">
      <c r="A75" s="16" t="s">
        <v>37</v>
      </c>
      <c r="B75" s="14">
        <f>B76</f>
        <v>1</v>
      </c>
      <c r="C75" s="14">
        <f>C76</f>
        <v>28</v>
      </c>
      <c r="D75" s="14">
        <f t="shared" si="9"/>
        <v>29</v>
      </c>
      <c r="E75" s="14">
        <f>E76</f>
        <v>7</v>
      </c>
      <c r="F75" s="14">
        <f>F76</f>
        <v>52</v>
      </c>
      <c r="G75" s="14">
        <f t="shared" si="11"/>
        <v>59</v>
      </c>
      <c r="H75" s="14">
        <f t="shared" si="10"/>
        <v>88</v>
      </c>
    </row>
    <row r="76" spans="1:8" ht="15" customHeight="1">
      <c r="A76" s="13" t="s">
        <v>36</v>
      </c>
      <c r="B76" s="11">
        <v>1</v>
      </c>
      <c r="C76" s="11">
        <v>28</v>
      </c>
      <c r="D76" s="11">
        <f t="shared" si="9"/>
        <v>29</v>
      </c>
      <c r="E76" s="11">
        <v>7</v>
      </c>
      <c r="F76" s="11">
        <v>52</v>
      </c>
      <c r="G76" s="11">
        <f t="shared" si="11"/>
        <v>59</v>
      </c>
      <c r="H76" s="11">
        <f t="shared" si="10"/>
        <v>88</v>
      </c>
    </row>
    <row r="77" spans="1:8" ht="15" customHeight="1">
      <c r="A77" s="16" t="s">
        <v>35</v>
      </c>
      <c r="B77" s="14">
        <f>SUM(B78:B80)</f>
        <v>38</v>
      </c>
      <c r="C77" s="14">
        <f>SUM(C78:C80)</f>
        <v>46</v>
      </c>
      <c r="D77" s="14">
        <f t="shared" si="9"/>
        <v>84</v>
      </c>
      <c r="E77" s="14">
        <f>SUM(E78:E80)</f>
        <v>30</v>
      </c>
      <c r="F77" s="14">
        <f>SUM(F78:F80)</f>
        <v>29</v>
      </c>
      <c r="G77" s="14">
        <f t="shared" si="11"/>
        <v>59</v>
      </c>
      <c r="H77" s="14">
        <f t="shared" si="10"/>
        <v>143</v>
      </c>
    </row>
    <row r="78" spans="1:8" ht="15" customHeight="1">
      <c r="A78" s="13" t="s">
        <v>34</v>
      </c>
      <c r="B78" s="11">
        <v>10</v>
      </c>
      <c r="C78" s="11">
        <v>14</v>
      </c>
      <c r="D78" s="11">
        <f t="shared" si="9"/>
        <v>24</v>
      </c>
      <c r="E78" s="11">
        <v>10</v>
      </c>
      <c r="F78" s="11">
        <v>10</v>
      </c>
      <c r="G78" s="11">
        <f t="shared" si="11"/>
        <v>20</v>
      </c>
      <c r="H78" s="11">
        <f t="shared" si="10"/>
        <v>44</v>
      </c>
    </row>
    <row r="79" spans="1:8" ht="15" customHeight="1">
      <c r="A79" s="13" t="s">
        <v>16</v>
      </c>
      <c r="B79" s="11">
        <v>14</v>
      </c>
      <c r="C79" s="11">
        <v>14</v>
      </c>
      <c r="D79" s="11">
        <f t="shared" si="9"/>
        <v>28</v>
      </c>
      <c r="E79" s="11">
        <v>4</v>
      </c>
      <c r="F79" s="11">
        <v>7</v>
      </c>
      <c r="G79" s="11">
        <f t="shared" si="11"/>
        <v>11</v>
      </c>
      <c r="H79" s="11">
        <f t="shared" si="10"/>
        <v>39</v>
      </c>
    </row>
    <row r="80" spans="1:8" ht="15" customHeight="1">
      <c r="A80" s="13" t="s">
        <v>32</v>
      </c>
      <c r="B80" s="11">
        <v>14</v>
      </c>
      <c r="C80" s="11">
        <v>18</v>
      </c>
      <c r="D80" s="11">
        <f t="shared" si="9"/>
        <v>32</v>
      </c>
      <c r="E80" s="11">
        <v>16</v>
      </c>
      <c r="F80" s="11">
        <v>12</v>
      </c>
      <c r="G80" s="11">
        <f t="shared" si="11"/>
        <v>28</v>
      </c>
      <c r="H80" s="11">
        <f t="shared" si="10"/>
        <v>60</v>
      </c>
    </row>
    <row r="81" spans="1:8" ht="15" customHeight="1">
      <c r="A81" s="16" t="s">
        <v>31</v>
      </c>
      <c r="B81" s="14">
        <f>+B82+B83+B84</f>
        <v>45</v>
      </c>
      <c r="C81" s="14">
        <f>+C82+C83+C84</f>
        <v>32</v>
      </c>
      <c r="D81" s="14">
        <f t="shared" si="9"/>
        <v>77</v>
      </c>
      <c r="E81" s="14">
        <f>+E82+E83+E84</f>
        <v>70</v>
      </c>
      <c r="F81" s="14">
        <f>+F82+F83+F84</f>
        <v>50</v>
      </c>
      <c r="G81" s="14">
        <f t="shared" si="11"/>
        <v>120</v>
      </c>
      <c r="H81" s="14">
        <f t="shared" si="10"/>
        <v>197</v>
      </c>
    </row>
    <row r="82" spans="1:8" ht="15" customHeight="1">
      <c r="A82" s="13" t="s">
        <v>30</v>
      </c>
      <c r="B82" s="11">
        <v>24</v>
      </c>
      <c r="C82" s="11">
        <v>14</v>
      </c>
      <c r="D82" s="11">
        <f t="shared" si="9"/>
        <v>38</v>
      </c>
      <c r="E82" s="11">
        <v>22</v>
      </c>
      <c r="F82" s="11">
        <v>22</v>
      </c>
      <c r="G82" s="11">
        <f t="shared" si="11"/>
        <v>44</v>
      </c>
      <c r="H82" s="11">
        <f t="shared" si="10"/>
        <v>82</v>
      </c>
    </row>
    <row r="83" spans="1:8" ht="15" customHeight="1">
      <c r="A83" s="13" t="s">
        <v>29</v>
      </c>
      <c r="B83" s="11">
        <v>17</v>
      </c>
      <c r="C83" s="11">
        <v>17</v>
      </c>
      <c r="D83" s="11">
        <f t="shared" si="9"/>
        <v>34</v>
      </c>
      <c r="E83" s="11">
        <v>18</v>
      </c>
      <c r="F83" s="11">
        <v>26</v>
      </c>
      <c r="G83" s="11">
        <f t="shared" si="11"/>
        <v>44</v>
      </c>
      <c r="H83" s="11">
        <f t="shared" si="10"/>
        <v>78</v>
      </c>
    </row>
    <row r="84" spans="1:8" ht="15" customHeight="1">
      <c r="A84" s="13" t="s">
        <v>28</v>
      </c>
      <c r="B84" s="11">
        <v>4</v>
      </c>
      <c r="C84" s="11">
        <v>1</v>
      </c>
      <c r="D84" s="11">
        <f t="shared" si="9"/>
        <v>5</v>
      </c>
      <c r="E84" s="11">
        <v>30</v>
      </c>
      <c r="F84" s="11">
        <v>2</v>
      </c>
      <c r="G84" s="11">
        <f t="shared" si="11"/>
        <v>32</v>
      </c>
      <c r="H84" s="11">
        <f t="shared" si="10"/>
        <v>37</v>
      </c>
    </row>
    <row r="85" spans="1:8" s="26" customFormat="1" ht="15" customHeight="1">
      <c r="A85" s="16" t="s">
        <v>26</v>
      </c>
      <c r="B85" s="14">
        <f>B86</f>
        <v>28</v>
      </c>
      <c r="C85" s="14">
        <f>C86</f>
        <v>14</v>
      </c>
      <c r="D85" s="14">
        <f t="shared" si="9"/>
        <v>42</v>
      </c>
      <c r="E85" s="14">
        <f>E86</f>
        <v>41</v>
      </c>
      <c r="F85" s="14">
        <f>F86</f>
        <v>26</v>
      </c>
      <c r="G85" s="14">
        <f t="shared" si="11"/>
        <v>67</v>
      </c>
      <c r="H85" s="14">
        <f t="shared" si="10"/>
        <v>109</v>
      </c>
    </row>
    <row r="86" spans="1:8" ht="15" customHeight="1">
      <c r="A86" s="13" t="s">
        <v>17</v>
      </c>
      <c r="B86" s="11">
        <v>28</v>
      </c>
      <c r="C86" s="11">
        <v>14</v>
      </c>
      <c r="D86" s="11">
        <f t="shared" si="9"/>
        <v>42</v>
      </c>
      <c r="E86" s="11">
        <v>41</v>
      </c>
      <c r="F86" s="11">
        <v>26</v>
      </c>
      <c r="G86" s="11">
        <f t="shared" si="11"/>
        <v>67</v>
      </c>
      <c r="H86" s="11">
        <f t="shared" si="10"/>
        <v>109</v>
      </c>
    </row>
    <row r="87" spans="1:8" ht="15" customHeight="1">
      <c r="A87" s="16" t="s">
        <v>15</v>
      </c>
      <c r="B87" s="14">
        <f>B88</f>
        <v>5</v>
      </c>
      <c r="C87" s="14">
        <f>C88</f>
        <v>5</v>
      </c>
      <c r="D87" s="14">
        <f t="shared" si="9"/>
        <v>10</v>
      </c>
      <c r="E87" s="14">
        <f>E88</f>
        <v>0</v>
      </c>
      <c r="F87" s="14">
        <f>F88</f>
        <v>0</v>
      </c>
      <c r="G87" s="14">
        <f t="shared" si="11"/>
        <v>0</v>
      </c>
      <c r="H87" s="14">
        <f t="shared" si="10"/>
        <v>10</v>
      </c>
    </row>
    <row r="88" spans="1:8" ht="15" customHeight="1">
      <c r="A88" s="13" t="s">
        <v>14</v>
      </c>
      <c r="B88" s="11">
        <v>5</v>
      </c>
      <c r="C88" s="11">
        <v>5</v>
      </c>
      <c r="D88" s="11">
        <f t="shared" si="9"/>
        <v>10</v>
      </c>
      <c r="E88" s="11">
        <v>0</v>
      </c>
      <c r="F88" s="11">
        <v>0</v>
      </c>
      <c r="G88" s="11">
        <v>0</v>
      </c>
      <c r="H88" s="11">
        <f t="shared" si="10"/>
        <v>10</v>
      </c>
    </row>
    <row r="89" spans="1:8" ht="15" customHeight="1">
      <c r="A89" s="16" t="s">
        <v>13</v>
      </c>
      <c r="B89" s="14">
        <f>B90</f>
        <v>22</v>
      </c>
      <c r="C89" s="14">
        <f>C90</f>
        <v>44</v>
      </c>
      <c r="D89" s="14">
        <f t="shared" si="9"/>
        <v>66</v>
      </c>
      <c r="E89" s="14">
        <f>E90</f>
        <v>38</v>
      </c>
      <c r="F89" s="14">
        <f>F90</f>
        <v>111</v>
      </c>
      <c r="G89" s="14">
        <f>SUM(E89:F89)</f>
        <v>149</v>
      </c>
      <c r="H89" s="14">
        <f t="shared" si="10"/>
        <v>215</v>
      </c>
    </row>
    <row r="90" spans="1:8" ht="15" customHeight="1">
      <c r="A90" s="13" t="s">
        <v>4</v>
      </c>
      <c r="B90" s="11">
        <v>22</v>
      </c>
      <c r="C90" s="11">
        <v>44</v>
      </c>
      <c r="D90" s="11">
        <f t="shared" si="9"/>
        <v>66</v>
      </c>
      <c r="E90" s="11">
        <v>38</v>
      </c>
      <c r="F90" s="11">
        <v>111</v>
      </c>
      <c r="G90" s="11">
        <f>SUM(E90:F90)</f>
        <v>149</v>
      </c>
      <c r="H90" s="11">
        <f t="shared" si="10"/>
        <v>215</v>
      </c>
    </row>
    <row r="91" spans="1:8" ht="15" customHeight="1">
      <c r="A91" s="16" t="s">
        <v>12</v>
      </c>
      <c r="B91" s="14">
        <f>B92+B93</f>
        <v>19</v>
      </c>
      <c r="C91" s="14">
        <f>C92+C93</f>
        <v>38</v>
      </c>
      <c r="D91" s="14">
        <f t="shared" si="9"/>
        <v>57</v>
      </c>
      <c r="E91" s="14">
        <f>E92+E93</f>
        <v>5</v>
      </c>
      <c r="F91" s="14">
        <f>F92+F93</f>
        <v>25</v>
      </c>
      <c r="G91" s="14">
        <f>SUM(E91:F91)</f>
        <v>30</v>
      </c>
      <c r="H91" s="14">
        <f t="shared" si="10"/>
        <v>87</v>
      </c>
    </row>
    <row r="92" spans="1:8" ht="15" customHeight="1">
      <c r="A92" s="13" t="s">
        <v>44</v>
      </c>
      <c r="B92" s="11">
        <v>2</v>
      </c>
      <c r="C92" s="11">
        <v>7</v>
      </c>
      <c r="D92" s="11">
        <f t="shared" si="9"/>
        <v>9</v>
      </c>
      <c r="E92" s="11">
        <v>5</v>
      </c>
      <c r="F92" s="11">
        <v>16</v>
      </c>
      <c r="G92" s="11">
        <f>SUM(E92:F92)</f>
        <v>21</v>
      </c>
      <c r="H92" s="11">
        <f t="shared" si="10"/>
        <v>30</v>
      </c>
    </row>
    <row r="93" spans="1:8" ht="15" customHeight="1">
      <c r="A93" s="13" t="s">
        <v>6</v>
      </c>
      <c r="B93" s="11">
        <v>17</v>
      </c>
      <c r="C93" s="11">
        <v>31</v>
      </c>
      <c r="D93" s="11">
        <f t="shared" si="9"/>
        <v>48</v>
      </c>
      <c r="E93" s="11">
        <v>0</v>
      </c>
      <c r="F93" s="11">
        <v>9</v>
      </c>
      <c r="G93" s="11">
        <f>SUM(E93:F93)</f>
        <v>9</v>
      </c>
      <c r="H93" s="11">
        <f t="shared" si="10"/>
        <v>57</v>
      </c>
    </row>
    <row r="94" spans="1:8" s="26" customFormat="1" ht="15" customHeight="1">
      <c r="A94" s="25" t="s">
        <v>45</v>
      </c>
      <c r="B94" s="24">
        <f t="shared" ref="B94:H94" si="12">B95</f>
        <v>8</v>
      </c>
      <c r="C94" s="24">
        <f t="shared" si="12"/>
        <v>34</v>
      </c>
      <c r="D94" s="24">
        <f t="shared" si="12"/>
        <v>42</v>
      </c>
      <c r="E94" s="24">
        <f t="shared" si="12"/>
        <v>17</v>
      </c>
      <c r="F94" s="24">
        <f t="shared" si="12"/>
        <v>83</v>
      </c>
      <c r="G94" s="24">
        <f t="shared" si="12"/>
        <v>100</v>
      </c>
      <c r="H94" s="24">
        <f t="shared" si="12"/>
        <v>142</v>
      </c>
    </row>
    <row r="95" spans="1:8" ht="15" customHeight="1">
      <c r="A95" s="16" t="s">
        <v>12</v>
      </c>
      <c r="B95" s="14">
        <f>+B96+B97</f>
        <v>8</v>
      </c>
      <c r="C95" s="14">
        <f>+C96+C97</f>
        <v>34</v>
      </c>
      <c r="D95" s="14">
        <f>SUM(B95:C95)</f>
        <v>42</v>
      </c>
      <c r="E95" s="14">
        <f>+E96+E97</f>
        <v>17</v>
      </c>
      <c r="F95" s="14">
        <f>+F96+F97</f>
        <v>83</v>
      </c>
      <c r="G95" s="14">
        <f>SUM(E95:F95)</f>
        <v>100</v>
      </c>
      <c r="H95" s="14">
        <f>SUM(D95,G95)</f>
        <v>142</v>
      </c>
    </row>
    <row r="96" spans="1:8" ht="15" customHeight="1">
      <c r="A96" s="13" t="s">
        <v>44</v>
      </c>
      <c r="B96" s="11">
        <v>1</v>
      </c>
      <c r="C96" s="11">
        <v>2</v>
      </c>
      <c r="D96" s="11">
        <f>SUM(B96:C96)</f>
        <v>3</v>
      </c>
      <c r="E96" s="11">
        <v>7</v>
      </c>
      <c r="F96" s="11">
        <v>5</v>
      </c>
      <c r="G96" s="11">
        <f>SUM(E96:F96)</f>
        <v>12</v>
      </c>
      <c r="H96" s="11">
        <f>SUM(D96,G96)</f>
        <v>15</v>
      </c>
    </row>
    <row r="97" spans="1:8" s="26" customFormat="1" ht="15" customHeight="1">
      <c r="A97" s="13" t="s">
        <v>6</v>
      </c>
      <c r="B97" s="11">
        <v>7</v>
      </c>
      <c r="C97" s="11">
        <v>32</v>
      </c>
      <c r="D97" s="11">
        <f>SUM(B97:C97)</f>
        <v>39</v>
      </c>
      <c r="E97" s="11">
        <v>10</v>
      </c>
      <c r="F97" s="11">
        <v>78</v>
      </c>
      <c r="G97" s="11">
        <f>SUM(E97:F97)</f>
        <v>88</v>
      </c>
      <c r="H97" s="11">
        <f>SUM(D97,G97)</f>
        <v>127</v>
      </c>
    </row>
    <row r="98" spans="1:8" ht="15" customHeight="1">
      <c r="A98" s="25" t="s">
        <v>43</v>
      </c>
      <c r="B98" s="24">
        <f t="shared" ref="B98:H98" si="13">B99</f>
        <v>5</v>
      </c>
      <c r="C98" s="24">
        <f t="shared" si="13"/>
        <v>4</v>
      </c>
      <c r="D98" s="24">
        <f t="shared" si="13"/>
        <v>9</v>
      </c>
      <c r="E98" s="24">
        <f t="shared" si="13"/>
        <v>19</v>
      </c>
      <c r="F98" s="24">
        <f t="shared" si="13"/>
        <v>16</v>
      </c>
      <c r="G98" s="24">
        <f t="shared" si="13"/>
        <v>35</v>
      </c>
      <c r="H98" s="24">
        <f t="shared" si="13"/>
        <v>44</v>
      </c>
    </row>
    <row r="99" spans="1:8" ht="15" customHeight="1">
      <c r="A99" s="16" t="s">
        <v>27</v>
      </c>
      <c r="B99" s="14">
        <f>B100</f>
        <v>5</v>
      </c>
      <c r="C99" s="14">
        <f>C100</f>
        <v>4</v>
      </c>
      <c r="D99" s="14">
        <f>SUM(B99:C99)</f>
        <v>9</v>
      </c>
      <c r="E99" s="14">
        <f>E100</f>
        <v>19</v>
      </c>
      <c r="F99" s="14">
        <f>F100</f>
        <v>16</v>
      </c>
      <c r="G99" s="14">
        <f>SUM(E99:F99)</f>
        <v>35</v>
      </c>
      <c r="H99" s="14">
        <f>SUM(D99,G99)</f>
        <v>44</v>
      </c>
    </row>
    <row r="100" spans="1:8" ht="15" customHeight="1">
      <c r="A100" s="13" t="s">
        <v>18</v>
      </c>
      <c r="B100" s="11">
        <v>5</v>
      </c>
      <c r="C100" s="11">
        <v>4</v>
      </c>
      <c r="D100" s="11">
        <f>SUM(B100:C100)</f>
        <v>9</v>
      </c>
      <c r="E100" s="11">
        <v>19</v>
      </c>
      <c r="F100" s="11">
        <v>16</v>
      </c>
      <c r="G100" s="11">
        <f>SUM(E100:F100)</f>
        <v>35</v>
      </c>
      <c r="H100" s="11">
        <f>SUM(D100,G100)</f>
        <v>44</v>
      </c>
    </row>
    <row r="101" spans="1:8" ht="15" customHeight="1">
      <c r="A101" s="25" t="s">
        <v>42</v>
      </c>
      <c r="B101" s="24">
        <f t="shared" ref="B101:H101" si="14">+B102+B104+B107+B111+B113+B115+B117</f>
        <v>120</v>
      </c>
      <c r="C101" s="24">
        <f t="shared" si="14"/>
        <v>141</v>
      </c>
      <c r="D101" s="24">
        <f t="shared" si="14"/>
        <v>261</v>
      </c>
      <c r="E101" s="24">
        <f t="shared" si="14"/>
        <v>205</v>
      </c>
      <c r="F101" s="24">
        <f t="shared" si="14"/>
        <v>300</v>
      </c>
      <c r="G101" s="24">
        <f t="shared" si="14"/>
        <v>505</v>
      </c>
      <c r="H101" s="24">
        <f t="shared" si="14"/>
        <v>766</v>
      </c>
    </row>
    <row r="102" spans="1:8" ht="15" customHeight="1">
      <c r="A102" s="16" t="s">
        <v>37</v>
      </c>
      <c r="B102" s="14">
        <f>B103</f>
        <v>2</v>
      </c>
      <c r="C102" s="14">
        <f>C103</f>
        <v>15</v>
      </c>
      <c r="D102" s="14">
        <f t="shared" ref="D102:D118" si="15">SUM(B102:C102)</f>
        <v>17</v>
      </c>
      <c r="E102" s="14">
        <f>E103</f>
        <v>2</v>
      </c>
      <c r="F102" s="14">
        <f>F103</f>
        <v>15</v>
      </c>
      <c r="G102" s="14">
        <f t="shared" ref="G102:G118" si="16">SUM(E102:F102)</f>
        <v>17</v>
      </c>
      <c r="H102" s="14">
        <f t="shared" ref="H102:H133" si="17">SUM(D102,G102)</f>
        <v>34</v>
      </c>
    </row>
    <row r="103" spans="1:8" ht="15" customHeight="1">
      <c r="A103" s="13" t="s">
        <v>36</v>
      </c>
      <c r="B103" s="11">
        <v>2</v>
      </c>
      <c r="C103" s="11">
        <v>15</v>
      </c>
      <c r="D103" s="11">
        <f t="shared" si="15"/>
        <v>17</v>
      </c>
      <c r="E103" s="11">
        <v>2</v>
      </c>
      <c r="F103" s="11">
        <v>15</v>
      </c>
      <c r="G103" s="11">
        <f t="shared" si="16"/>
        <v>17</v>
      </c>
      <c r="H103" s="11">
        <f t="shared" si="17"/>
        <v>34</v>
      </c>
    </row>
    <row r="104" spans="1:8" ht="15" customHeight="1">
      <c r="A104" s="16" t="s">
        <v>35</v>
      </c>
      <c r="B104" s="14">
        <f>+B105+B106</f>
        <v>22</v>
      </c>
      <c r="C104" s="14">
        <f>+C105+C106</f>
        <v>17</v>
      </c>
      <c r="D104" s="14">
        <f t="shared" si="15"/>
        <v>39</v>
      </c>
      <c r="E104" s="14">
        <f>+E105+E106</f>
        <v>28</v>
      </c>
      <c r="F104" s="14">
        <f>+F105+F106</f>
        <v>51</v>
      </c>
      <c r="G104" s="14">
        <f t="shared" si="16"/>
        <v>79</v>
      </c>
      <c r="H104" s="14">
        <f t="shared" si="17"/>
        <v>118</v>
      </c>
    </row>
    <row r="105" spans="1:8" ht="15" customHeight="1">
      <c r="A105" s="13" t="s">
        <v>34</v>
      </c>
      <c r="B105" s="11">
        <v>6</v>
      </c>
      <c r="C105" s="11">
        <v>6</v>
      </c>
      <c r="D105" s="11">
        <f t="shared" si="15"/>
        <v>12</v>
      </c>
      <c r="E105" s="11">
        <v>6</v>
      </c>
      <c r="F105" s="11">
        <v>30</v>
      </c>
      <c r="G105" s="11">
        <f t="shared" si="16"/>
        <v>36</v>
      </c>
      <c r="H105" s="11">
        <f t="shared" si="17"/>
        <v>48</v>
      </c>
    </row>
    <row r="106" spans="1:8" ht="15" customHeight="1">
      <c r="A106" s="13" t="s">
        <v>33</v>
      </c>
      <c r="B106" s="11">
        <v>16</v>
      </c>
      <c r="C106" s="11">
        <v>11</v>
      </c>
      <c r="D106" s="11">
        <f t="shared" si="15"/>
        <v>27</v>
      </c>
      <c r="E106" s="11">
        <v>22</v>
      </c>
      <c r="F106" s="11">
        <v>21</v>
      </c>
      <c r="G106" s="11">
        <f t="shared" si="16"/>
        <v>43</v>
      </c>
      <c r="H106" s="11">
        <f t="shared" si="17"/>
        <v>70</v>
      </c>
    </row>
    <row r="107" spans="1:8" ht="15" customHeight="1">
      <c r="A107" s="16" t="s">
        <v>31</v>
      </c>
      <c r="B107" s="14">
        <f>+B108+B109+B110</f>
        <v>32</v>
      </c>
      <c r="C107" s="14">
        <f>+C108+C109+C110</f>
        <v>43</v>
      </c>
      <c r="D107" s="14">
        <f t="shared" si="15"/>
        <v>75</v>
      </c>
      <c r="E107" s="14">
        <f>+E108+E109+E110</f>
        <v>58</v>
      </c>
      <c r="F107" s="14">
        <f>+F108+F109+F110</f>
        <v>83</v>
      </c>
      <c r="G107" s="14">
        <f t="shared" si="16"/>
        <v>141</v>
      </c>
      <c r="H107" s="14">
        <f t="shared" si="17"/>
        <v>216</v>
      </c>
    </row>
    <row r="108" spans="1:8" s="23" customFormat="1" ht="15" customHeight="1">
      <c r="A108" s="13" t="s">
        <v>30</v>
      </c>
      <c r="B108" s="11">
        <v>13</v>
      </c>
      <c r="C108" s="11">
        <v>22</v>
      </c>
      <c r="D108" s="11">
        <f t="shared" si="15"/>
        <v>35</v>
      </c>
      <c r="E108" s="11">
        <v>34</v>
      </c>
      <c r="F108" s="11">
        <v>43</v>
      </c>
      <c r="G108" s="11">
        <f t="shared" si="16"/>
        <v>77</v>
      </c>
      <c r="H108" s="11">
        <f t="shared" si="17"/>
        <v>112</v>
      </c>
    </row>
    <row r="109" spans="1:8" ht="15" customHeight="1">
      <c r="A109" s="13" t="s">
        <v>29</v>
      </c>
      <c r="B109" s="11">
        <v>15</v>
      </c>
      <c r="C109" s="11">
        <v>20</v>
      </c>
      <c r="D109" s="11">
        <f t="shared" si="15"/>
        <v>35</v>
      </c>
      <c r="E109" s="11">
        <v>21</v>
      </c>
      <c r="F109" s="11">
        <v>40</v>
      </c>
      <c r="G109" s="11">
        <f t="shared" si="16"/>
        <v>61</v>
      </c>
      <c r="H109" s="11">
        <f t="shared" si="17"/>
        <v>96</v>
      </c>
    </row>
    <row r="110" spans="1:8" ht="15" customHeight="1">
      <c r="A110" s="13" t="s">
        <v>28</v>
      </c>
      <c r="B110" s="11">
        <v>4</v>
      </c>
      <c r="C110" s="11">
        <v>1</v>
      </c>
      <c r="D110" s="11">
        <f t="shared" si="15"/>
        <v>5</v>
      </c>
      <c r="E110" s="11">
        <v>3</v>
      </c>
      <c r="F110" s="11">
        <v>0</v>
      </c>
      <c r="G110" s="11">
        <f t="shared" si="16"/>
        <v>3</v>
      </c>
      <c r="H110" s="11">
        <f t="shared" si="17"/>
        <v>8</v>
      </c>
    </row>
    <row r="111" spans="1:8" ht="15" customHeight="1">
      <c r="A111" s="16" t="s">
        <v>27</v>
      </c>
      <c r="B111" s="14">
        <f>B112</f>
        <v>33</v>
      </c>
      <c r="C111" s="14">
        <f>C112</f>
        <v>17</v>
      </c>
      <c r="D111" s="14">
        <f t="shared" si="15"/>
        <v>50</v>
      </c>
      <c r="E111" s="14">
        <f>E112</f>
        <v>67</v>
      </c>
      <c r="F111" s="14">
        <f>F112</f>
        <v>50</v>
      </c>
      <c r="G111" s="14">
        <f t="shared" si="16"/>
        <v>117</v>
      </c>
      <c r="H111" s="14">
        <f t="shared" si="17"/>
        <v>167</v>
      </c>
    </row>
    <row r="112" spans="1:8" ht="15" customHeight="1">
      <c r="A112" s="13" t="s">
        <v>18</v>
      </c>
      <c r="B112" s="11">
        <v>33</v>
      </c>
      <c r="C112" s="11">
        <v>17</v>
      </c>
      <c r="D112" s="11">
        <f t="shared" si="15"/>
        <v>50</v>
      </c>
      <c r="E112" s="11">
        <v>67</v>
      </c>
      <c r="F112" s="11">
        <v>50</v>
      </c>
      <c r="G112" s="11">
        <f t="shared" si="16"/>
        <v>117</v>
      </c>
      <c r="H112" s="11">
        <f t="shared" si="17"/>
        <v>167</v>
      </c>
    </row>
    <row r="113" spans="1:8" ht="15" customHeight="1">
      <c r="A113" s="16" t="s">
        <v>26</v>
      </c>
      <c r="B113" s="14">
        <f>B114</f>
        <v>7</v>
      </c>
      <c r="C113" s="14">
        <f>C114</f>
        <v>1</v>
      </c>
      <c r="D113" s="14">
        <f t="shared" si="15"/>
        <v>8</v>
      </c>
      <c r="E113" s="14">
        <f>E114</f>
        <v>14</v>
      </c>
      <c r="F113" s="14">
        <f>F114</f>
        <v>6</v>
      </c>
      <c r="G113" s="14">
        <f t="shared" si="16"/>
        <v>20</v>
      </c>
      <c r="H113" s="14">
        <f t="shared" si="17"/>
        <v>28</v>
      </c>
    </row>
    <row r="114" spans="1:8" ht="15" customHeight="1">
      <c r="A114" s="13" t="s">
        <v>17</v>
      </c>
      <c r="B114" s="11">
        <v>7</v>
      </c>
      <c r="C114" s="11">
        <v>1</v>
      </c>
      <c r="D114" s="11">
        <f t="shared" si="15"/>
        <v>8</v>
      </c>
      <c r="E114" s="11">
        <v>14</v>
      </c>
      <c r="F114" s="11">
        <v>6</v>
      </c>
      <c r="G114" s="11">
        <f t="shared" si="16"/>
        <v>20</v>
      </c>
      <c r="H114" s="11">
        <f t="shared" si="17"/>
        <v>28</v>
      </c>
    </row>
    <row r="115" spans="1:8" ht="15" customHeight="1">
      <c r="A115" s="16" t="s">
        <v>15</v>
      </c>
      <c r="B115" s="14">
        <f>B116</f>
        <v>2</v>
      </c>
      <c r="C115" s="14">
        <f>C116</f>
        <v>9</v>
      </c>
      <c r="D115" s="14">
        <f t="shared" si="15"/>
        <v>11</v>
      </c>
      <c r="E115" s="14">
        <f>E116</f>
        <v>0</v>
      </c>
      <c r="F115" s="14">
        <f>F116</f>
        <v>0</v>
      </c>
      <c r="G115" s="14">
        <f t="shared" si="16"/>
        <v>0</v>
      </c>
      <c r="H115" s="14">
        <f t="shared" si="17"/>
        <v>11</v>
      </c>
    </row>
    <row r="116" spans="1:8" ht="15" customHeight="1">
      <c r="A116" s="13" t="s">
        <v>14</v>
      </c>
      <c r="B116" s="11">
        <v>2</v>
      </c>
      <c r="C116" s="11">
        <v>9</v>
      </c>
      <c r="D116" s="11">
        <f t="shared" si="15"/>
        <v>11</v>
      </c>
      <c r="E116" s="11">
        <v>0</v>
      </c>
      <c r="F116" s="11">
        <v>0</v>
      </c>
      <c r="G116" s="11">
        <f t="shared" si="16"/>
        <v>0</v>
      </c>
      <c r="H116" s="11">
        <f t="shared" si="17"/>
        <v>11</v>
      </c>
    </row>
    <row r="117" spans="1:8" ht="15" customHeight="1">
      <c r="A117" s="16" t="s">
        <v>13</v>
      </c>
      <c r="B117" s="14">
        <f>B118</f>
        <v>22</v>
      </c>
      <c r="C117" s="14">
        <f>C118</f>
        <v>39</v>
      </c>
      <c r="D117" s="14">
        <f t="shared" si="15"/>
        <v>61</v>
      </c>
      <c r="E117" s="14">
        <f>E118</f>
        <v>36</v>
      </c>
      <c r="F117" s="14">
        <f>F118</f>
        <v>95</v>
      </c>
      <c r="G117" s="14">
        <f t="shared" si="16"/>
        <v>131</v>
      </c>
      <c r="H117" s="14">
        <f t="shared" si="17"/>
        <v>192</v>
      </c>
    </row>
    <row r="118" spans="1:8" ht="15" customHeight="1">
      <c r="A118" s="13" t="s">
        <v>4</v>
      </c>
      <c r="B118" s="11">
        <v>22</v>
      </c>
      <c r="C118" s="11">
        <v>39</v>
      </c>
      <c r="D118" s="11">
        <f t="shared" si="15"/>
        <v>61</v>
      </c>
      <c r="E118" s="11">
        <v>36</v>
      </c>
      <c r="F118" s="11">
        <v>95</v>
      </c>
      <c r="G118" s="11">
        <f t="shared" si="16"/>
        <v>131</v>
      </c>
      <c r="H118" s="11">
        <f t="shared" si="17"/>
        <v>192</v>
      </c>
    </row>
    <row r="119" spans="1:8" ht="15" customHeight="1">
      <c r="A119" s="22" t="s">
        <v>41</v>
      </c>
      <c r="B119" s="21">
        <f t="shared" ref="B119:G119" si="18">SUM(B120,B122,B124,B129,B133,B135,B137,B145,B149,B151,B153,B160)</f>
        <v>1784</v>
      </c>
      <c r="C119" s="21">
        <f t="shared" si="18"/>
        <v>1463</v>
      </c>
      <c r="D119" s="21">
        <f t="shared" si="18"/>
        <v>3247</v>
      </c>
      <c r="E119" s="21">
        <f t="shared" si="18"/>
        <v>6428</v>
      </c>
      <c r="F119" s="21">
        <f t="shared" si="18"/>
        <v>7341</v>
      </c>
      <c r="G119" s="21">
        <f t="shared" si="18"/>
        <v>13769</v>
      </c>
      <c r="H119" s="21">
        <f t="shared" si="17"/>
        <v>17016</v>
      </c>
    </row>
    <row r="120" spans="1:8" ht="15" customHeight="1">
      <c r="A120" s="20" t="s">
        <v>40</v>
      </c>
      <c r="B120" s="19" t="s">
        <v>38</v>
      </c>
      <c r="C120" s="19" t="s">
        <v>38</v>
      </c>
      <c r="D120" s="19" t="s">
        <v>38</v>
      </c>
      <c r="E120" s="14">
        <f>SUM(E121:E121)</f>
        <v>316</v>
      </c>
      <c r="F120" s="14">
        <f>SUM(F121:F121)</f>
        <v>1675</v>
      </c>
      <c r="G120" s="14">
        <f t="shared" ref="G120:G161" si="19">SUM(E120:F120)</f>
        <v>1991</v>
      </c>
      <c r="H120" s="14">
        <f t="shared" si="17"/>
        <v>1991</v>
      </c>
    </row>
    <row r="121" spans="1:8" ht="15" customHeight="1">
      <c r="A121" s="18" t="s">
        <v>39</v>
      </c>
      <c r="B121" s="17" t="s">
        <v>38</v>
      </c>
      <c r="C121" s="17" t="s">
        <v>38</v>
      </c>
      <c r="D121" s="17" t="s">
        <v>38</v>
      </c>
      <c r="E121" s="11">
        <v>316</v>
      </c>
      <c r="F121" s="11">
        <v>1675</v>
      </c>
      <c r="G121" s="11">
        <f t="shared" si="19"/>
        <v>1991</v>
      </c>
      <c r="H121" s="11">
        <f t="shared" si="17"/>
        <v>1991</v>
      </c>
    </row>
    <row r="122" spans="1:8" ht="15" customHeight="1">
      <c r="A122" s="16" t="s">
        <v>37</v>
      </c>
      <c r="B122" s="14">
        <f>B123</f>
        <v>0</v>
      </c>
      <c r="C122" s="14">
        <f>C123</f>
        <v>4</v>
      </c>
      <c r="D122" s="14">
        <f t="shared" ref="D122:D148" si="20">SUM(B122:C122)</f>
        <v>4</v>
      </c>
      <c r="E122" s="14">
        <f>E123</f>
        <v>17</v>
      </c>
      <c r="F122" s="14">
        <f>F123</f>
        <v>68</v>
      </c>
      <c r="G122" s="14">
        <f t="shared" si="19"/>
        <v>85</v>
      </c>
      <c r="H122" s="14">
        <f t="shared" si="17"/>
        <v>89</v>
      </c>
    </row>
    <row r="123" spans="1:8" ht="15" customHeight="1">
      <c r="A123" s="13" t="s">
        <v>36</v>
      </c>
      <c r="B123" s="11">
        <v>0</v>
      </c>
      <c r="C123" s="11">
        <v>4</v>
      </c>
      <c r="D123" s="11">
        <f t="shared" si="20"/>
        <v>4</v>
      </c>
      <c r="E123" s="11">
        <f>103-86</f>
        <v>17</v>
      </c>
      <c r="F123" s="11">
        <f>550-482</f>
        <v>68</v>
      </c>
      <c r="G123" s="11">
        <f t="shared" si="19"/>
        <v>85</v>
      </c>
      <c r="H123" s="11">
        <f t="shared" si="17"/>
        <v>89</v>
      </c>
    </row>
    <row r="124" spans="1:8" ht="15" customHeight="1">
      <c r="A124" s="16" t="s">
        <v>35</v>
      </c>
      <c r="B124" s="14">
        <f>SUM(B125:B128)</f>
        <v>242</v>
      </c>
      <c r="C124" s="14">
        <f>SUM(C125:C128)</f>
        <v>175</v>
      </c>
      <c r="D124" s="14">
        <f t="shared" si="20"/>
        <v>417</v>
      </c>
      <c r="E124" s="14">
        <f>SUM(E125:E128)</f>
        <v>899</v>
      </c>
      <c r="F124" s="14">
        <f>SUM(F125:F128)</f>
        <v>644</v>
      </c>
      <c r="G124" s="14">
        <f t="shared" si="19"/>
        <v>1543</v>
      </c>
      <c r="H124" s="14">
        <f t="shared" si="17"/>
        <v>1960</v>
      </c>
    </row>
    <row r="125" spans="1:8" ht="15" customHeight="1">
      <c r="A125" s="13" t="s">
        <v>34</v>
      </c>
      <c r="B125" s="11">
        <v>77</v>
      </c>
      <c r="C125" s="11">
        <v>59</v>
      </c>
      <c r="D125" s="11">
        <f t="shared" si="20"/>
        <v>136</v>
      </c>
      <c r="E125" s="11">
        <f>517-196</f>
        <v>321</v>
      </c>
      <c r="F125" s="11">
        <f>518-265</f>
        <v>253</v>
      </c>
      <c r="G125" s="11">
        <f t="shared" si="19"/>
        <v>574</v>
      </c>
      <c r="H125" s="11">
        <f t="shared" si="17"/>
        <v>710</v>
      </c>
    </row>
    <row r="126" spans="1:8" ht="15" customHeight="1">
      <c r="A126" s="13" t="s">
        <v>33</v>
      </c>
      <c r="B126" s="11">
        <f>246-167</f>
        <v>79</v>
      </c>
      <c r="C126" s="11">
        <f>153-111</f>
        <v>42</v>
      </c>
      <c r="D126" s="11">
        <f t="shared" si="20"/>
        <v>121</v>
      </c>
      <c r="E126" s="11">
        <f>592-307</f>
        <v>285</v>
      </c>
      <c r="F126" s="11">
        <f>307-183</f>
        <v>124</v>
      </c>
      <c r="G126" s="11">
        <f t="shared" si="19"/>
        <v>409</v>
      </c>
      <c r="H126" s="11">
        <f t="shared" si="17"/>
        <v>530</v>
      </c>
    </row>
    <row r="127" spans="1:8" ht="15" customHeight="1">
      <c r="A127" s="13" t="s">
        <v>16</v>
      </c>
      <c r="B127" s="11">
        <f>149-98</f>
        <v>51</v>
      </c>
      <c r="C127" s="11">
        <f>127-89</f>
        <v>38</v>
      </c>
      <c r="D127" s="11">
        <f t="shared" si="20"/>
        <v>89</v>
      </c>
      <c r="E127" s="11">
        <f>323-178</f>
        <v>145</v>
      </c>
      <c r="F127" s="11">
        <f>365-210</f>
        <v>155</v>
      </c>
      <c r="G127" s="11">
        <f t="shared" si="19"/>
        <v>300</v>
      </c>
      <c r="H127" s="11">
        <f t="shared" si="17"/>
        <v>389</v>
      </c>
    </row>
    <row r="128" spans="1:8" ht="15" customHeight="1">
      <c r="A128" s="13" t="s">
        <v>32</v>
      </c>
      <c r="B128" s="11">
        <f>95-60</f>
        <v>35</v>
      </c>
      <c r="C128" s="11">
        <f>117-81</f>
        <v>36</v>
      </c>
      <c r="D128" s="11">
        <f t="shared" si="20"/>
        <v>71</v>
      </c>
      <c r="E128" s="11">
        <f>249-101</f>
        <v>148</v>
      </c>
      <c r="F128" s="11">
        <f>240-128</f>
        <v>112</v>
      </c>
      <c r="G128" s="11">
        <f t="shared" si="19"/>
        <v>260</v>
      </c>
      <c r="H128" s="11">
        <f t="shared" si="17"/>
        <v>331</v>
      </c>
    </row>
    <row r="129" spans="1:8" ht="15" customHeight="1">
      <c r="A129" s="16" t="s">
        <v>31</v>
      </c>
      <c r="B129" s="14">
        <f>SUM(B130:B132)</f>
        <v>358</v>
      </c>
      <c r="C129" s="14">
        <f>SUM(C130:C132)</f>
        <v>216</v>
      </c>
      <c r="D129" s="14">
        <f t="shared" si="20"/>
        <v>574</v>
      </c>
      <c r="E129" s="14">
        <f>SUM(E130:E132)</f>
        <v>991</v>
      </c>
      <c r="F129" s="14">
        <f>SUM(F130:F132)</f>
        <v>820</v>
      </c>
      <c r="G129" s="14">
        <f t="shared" si="19"/>
        <v>1811</v>
      </c>
      <c r="H129" s="14">
        <f t="shared" si="17"/>
        <v>2385</v>
      </c>
    </row>
    <row r="130" spans="1:8" ht="15" customHeight="1">
      <c r="A130" s="13" t="s">
        <v>30</v>
      </c>
      <c r="B130" s="11">
        <f>363-207</f>
        <v>156</v>
      </c>
      <c r="C130" s="11">
        <f>213-122</f>
        <v>91</v>
      </c>
      <c r="D130" s="11">
        <f t="shared" si="20"/>
        <v>247</v>
      </c>
      <c r="E130" s="11">
        <f>887-476</f>
        <v>411</v>
      </c>
      <c r="F130" s="11">
        <f>791-426</f>
        <v>365</v>
      </c>
      <c r="G130" s="11">
        <f t="shared" si="19"/>
        <v>776</v>
      </c>
      <c r="H130" s="11">
        <f t="shared" si="17"/>
        <v>1023</v>
      </c>
    </row>
    <row r="131" spans="1:8" ht="15" customHeight="1">
      <c r="A131" s="13" t="s">
        <v>29</v>
      </c>
      <c r="B131" s="11">
        <f>304-168</f>
        <v>136</v>
      </c>
      <c r="C131" s="11">
        <f>264-150</f>
        <v>114</v>
      </c>
      <c r="D131" s="11">
        <f t="shared" si="20"/>
        <v>250</v>
      </c>
      <c r="E131" s="11">
        <f>734-359</f>
        <v>375</v>
      </c>
      <c r="F131" s="11">
        <f>886-474</f>
        <v>412</v>
      </c>
      <c r="G131" s="11">
        <f t="shared" si="19"/>
        <v>787</v>
      </c>
      <c r="H131" s="11">
        <f t="shared" si="17"/>
        <v>1037</v>
      </c>
    </row>
    <row r="132" spans="1:8" ht="15" customHeight="1">
      <c r="A132" s="13" t="s">
        <v>28</v>
      </c>
      <c r="B132" s="11">
        <f>149-83</f>
        <v>66</v>
      </c>
      <c r="C132" s="11">
        <f>25-14</f>
        <v>11</v>
      </c>
      <c r="D132" s="11">
        <f t="shared" si="20"/>
        <v>77</v>
      </c>
      <c r="E132" s="11">
        <f>495-290</f>
        <v>205</v>
      </c>
      <c r="F132" s="11">
        <f>97-54</f>
        <v>43</v>
      </c>
      <c r="G132" s="11">
        <f t="shared" si="19"/>
        <v>248</v>
      </c>
      <c r="H132" s="11">
        <f t="shared" si="17"/>
        <v>325</v>
      </c>
    </row>
    <row r="133" spans="1:8" ht="15" customHeight="1">
      <c r="A133" s="16" t="s">
        <v>27</v>
      </c>
      <c r="B133" s="14">
        <f>B134</f>
        <v>340</v>
      </c>
      <c r="C133" s="14">
        <f>C134</f>
        <v>244</v>
      </c>
      <c r="D133" s="14">
        <f t="shared" si="20"/>
        <v>584</v>
      </c>
      <c r="E133" s="14">
        <f>E134</f>
        <v>1303</v>
      </c>
      <c r="F133" s="14">
        <f>F134</f>
        <v>1080</v>
      </c>
      <c r="G133" s="14">
        <f t="shared" si="19"/>
        <v>2383</v>
      </c>
      <c r="H133" s="14">
        <f t="shared" si="17"/>
        <v>2967</v>
      </c>
    </row>
    <row r="134" spans="1:8" ht="15" customHeight="1">
      <c r="A134" s="13" t="s">
        <v>18</v>
      </c>
      <c r="B134" s="11">
        <f>637-297</f>
        <v>340</v>
      </c>
      <c r="C134" s="11">
        <f>438-194</f>
        <v>244</v>
      </c>
      <c r="D134" s="11">
        <f t="shared" si="20"/>
        <v>584</v>
      </c>
      <c r="E134" s="11">
        <f>2151-848</f>
        <v>1303</v>
      </c>
      <c r="F134" s="11">
        <f>1724-644</f>
        <v>1080</v>
      </c>
      <c r="G134" s="11">
        <f t="shared" si="19"/>
        <v>2383</v>
      </c>
      <c r="H134" s="11">
        <f t="shared" ref="H134:H152" si="21">SUM(D134,G134)</f>
        <v>2967</v>
      </c>
    </row>
    <row r="135" spans="1:8" ht="15" customHeight="1">
      <c r="A135" s="16" t="s">
        <v>26</v>
      </c>
      <c r="B135" s="14">
        <f>B136</f>
        <v>121</v>
      </c>
      <c r="C135" s="14">
        <f>C136</f>
        <v>65</v>
      </c>
      <c r="D135" s="14">
        <f t="shared" si="20"/>
        <v>186</v>
      </c>
      <c r="E135" s="14">
        <f>E136</f>
        <v>433</v>
      </c>
      <c r="F135" s="14">
        <f>F136</f>
        <v>235</v>
      </c>
      <c r="G135" s="14">
        <f t="shared" si="19"/>
        <v>668</v>
      </c>
      <c r="H135" s="14">
        <f t="shared" si="21"/>
        <v>854</v>
      </c>
    </row>
    <row r="136" spans="1:8" ht="15" customHeight="1">
      <c r="A136" s="13" t="s">
        <v>17</v>
      </c>
      <c r="B136" s="11">
        <f>294-173</f>
        <v>121</v>
      </c>
      <c r="C136" s="11">
        <f>120-55</f>
        <v>65</v>
      </c>
      <c r="D136" s="11">
        <f t="shared" si="20"/>
        <v>186</v>
      </c>
      <c r="E136" s="11">
        <f>711-278</f>
        <v>433</v>
      </c>
      <c r="F136" s="11">
        <f>361-126</f>
        <v>235</v>
      </c>
      <c r="G136" s="11">
        <f t="shared" si="19"/>
        <v>668</v>
      </c>
      <c r="H136" s="11">
        <f t="shared" si="21"/>
        <v>854</v>
      </c>
    </row>
    <row r="137" spans="1:8" ht="15" customHeight="1">
      <c r="A137" s="16" t="s">
        <v>25</v>
      </c>
      <c r="B137" s="14">
        <f>+B138+B139+B140+B141+B142+B143+B144</f>
        <v>211</v>
      </c>
      <c r="C137" s="14">
        <f>+C138+C139+C140+C141+C142+C143+C144</f>
        <v>231</v>
      </c>
      <c r="D137" s="14">
        <f t="shared" si="20"/>
        <v>442</v>
      </c>
      <c r="E137" s="14">
        <f>+E138+E139+E140+E141+E142+E143+E144</f>
        <v>709</v>
      </c>
      <c r="F137" s="14">
        <f>+F138+F139+F140+F141+F142+F143+F144</f>
        <v>728</v>
      </c>
      <c r="G137" s="14">
        <f t="shared" si="19"/>
        <v>1437</v>
      </c>
      <c r="H137" s="14">
        <f t="shared" si="21"/>
        <v>1879</v>
      </c>
    </row>
    <row r="138" spans="1:8" ht="15" customHeight="1">
      <c r="A138" s="13" t="s">
        <v>18</v>
      </c>
      <c r="B138" s="11">
        <v>123</v>
      </c>
      <c r="C138" s="11">
        <v>135</v>
      </c>
      <c r="D138" s="11">
        <f t="shared" si="20"/>
        <v>258</v>
      </c>
      <c r="E138" s="11">
        <v>493</v>
      </c>
      <c r="F138" s="11">
        <v>431</v>
      </c>
      <c r="G138" s="11">
        <f t="shared" si="19"/>
        <v>924</v>
      </c>
      <c r="H138" s="11">
        <f t="shared" si="21"/>
        <v>1182</v>
      </c>
    </row>
    <row r="139" spans="1:8" ht="15" customHeight="1">
      <c r="A139" s="13" t="s">
        <v>24</v>
      </c>
      <c r="B139" s="11">
        <v>0</v>
      </c>
      <c r="C139" s="11">
        <v>0</v>
      </c>
      <c r="D139" s="11">
        <f t="shared" si="20"/>
        <v>0</v>
      </c>
      <c r="E139" s="11">
        <v>4</v>
      </c>
      <c r="F139" s="11">
        <v>5</v>
      </c>
      <c r="G139" s="11">
        <f t="shared" si="19"/>
        <v>9</v>
      </c>
      <c r="H139" s="11">
        <f t="shared" si="21"/>
        <v>9</v>
      </c>
    </row>
    <row r="140" spans="1:8" ht="15" customHeight="1">
      <c r="A140" s="13" t="s">
        <v>23</v>
      </c>
      <c r="B140" s="11">
        <f>11-7</f>
        <v>4</v>
      </c>
      <c r="C140" s="11">
        <f>31-22</f>
        <v>9</v>
      </c>
      <c r="D140" s="11">
        <f t="shared" si="20"/>
        <v>13</v>
      </c>
      <c r="E140" s="11">
        <f>25-15</f>
        <v>10</v>
      </c>
      <c r="F140" s="11">
        <f>44-33</f>
        <v>11</v>
      </c>
      <c r="G140" s="11">
        <f t="shared" si="19"/>
        <v>21</v>
      </c>
      <c r="H140" s="11">
        <f t="shared" si="21"/>
        <v>34</v>
      </c>
    </row>
    <row r="141" spans="1:8" ht="15" customHeight="1">
      <c r="A141" s="13" t="s">
        <v>22</v>
      </c>
      <c r="B141" s="11">
        <v>0</v>
      </c>
      <c r="C141" s="11">
        <v>0</v>
      </c>
      <c r="D141" s="11">
        <f t="shared" si="20"/>
        <v>0</v>
      </c>
      <c r="E141" s="11">
        <v>1</v>
      </c>
      <c r="F141" s="11">
        <v>1</v>
      </c>
      <c r="G141" s="11">
        <f t="shared" si="19"/>
        <v>2</v>
      </c>
      <c r="H141" s="11">
        <f t="shared" si="21"/>
        <v>2</v>
      </c>
    </row>
    <row r="142" spans="1:8" ht="15" customHeight="1">
      <c r="A142" s="13" t="s">
        <v>21</v>
      </c>
      <c r="B142" s="11">
        <f>16-14</f>
        <v>2</v>
      </c>
      <c r="C142" s="11">
        <f>9-7</f>
        <v>2</v>
      </c>
      <c r="D142" s="11">
        <f t="shared" si="20"/>
        <v>4</v>
      </c>
      <c r="E142" s="11">
        <f>21-12</f>
        <v>9</v>
      </c>
      <c r="F142" s="11">
        <f>26-11</f>
        <v>15</v>
      </c>
      <c r="G142" s="11">
        <f t="shared" si="19"/>
        <v>24</v>
      </c>
      <c r="H142" s="11">
        <f t="shared" si="21"/>
        <v>28</v>
      </c>
    </row>
    <row r="143" spans="1:8" ht="15" customHeight="1">
      <c r="A143" s="13" t="s">
        <v>20</v>
      </c>
      <c r="B143" s="11">
        <v>0</v>
      </c>
      <c r="C143" s="11">
        <v>0</v>
      </c>
      <c r="D143" s="11">
        <f t="shared" si="20"/>
        <v>0</v>
      </c>
      <c r="E143" s="11">
        <v>1</v>
      </c>
      <c r="F143" s="11">
        <v>0</v>
      </c>
      <c r="G143" s="11">
        <f t="shared" si="19"/>
        <v>1</v>
      </c>
      <c r="H143" s="11">
        <f t="shared" si="21"/>
        <v>1</v>
      </c>
    </row>
    <row r="144" spans="1:8" ht="15" customHeight="1">
      <c r="A144" s="13" t="s">
        <v>16</v>
      </c>
      <c r="B144" s="11">
        <v>82</v>
      </c>
      <c r="C144" s="11">
        <v>85</v>
      </c>
      <c r="D144" s="11">
        <f t="shared" si="20"/>
        <v>167</v>
      </c>
      <c r="E144" s="11">
        <v>191</v>
      </c>
      <c r="F144" s="11">
        <v>265</v>
      </c>
      <c r="G144" s="11">
        <f t="shared" si="19"/>
        <v>456</v>
      </c>
      <c r="H144" s="11">
        <f t="shared" si="21"/>
        <v>623</v>
      </c>
    </row>
    <row r="145" spans="1:8" ht="15" customHeight="1">
      <c r="A145" s="16" t="s">
        <v>19</v>
      </c>
      <c r="B145" s="14">
        <f>+B146+B147+B148</f>
        <v>148</v>
      </c>
      <c r="C145" s="14">
        <f>+C146+C147+C148</f>
        <v>131</v>
      </c>
      <c r="D145" s="14">
        <f t="shared" si="20"/>
        <v>279</v>
      </c>
      <c r="E145" s="14">
        <f>+E146+E147+E148</f>
        <v>568</v>
      </c>
      <c r="F145" s="14">
        <f>+F146+F147+F148</f>
        <v>441</v>
      </c>
      <c r="G145" s="14">
        <f t="shared" si="19"/>
        <v>1009</v>
      </c>
      <c r="H145" s="14">
        <f t="shared" si="21"/>
        <v>1288</v>
      </c>
    </row>
    <row r="146" spans="1:8" ht="15" customHeight="1">
      <c r="A146" s="13" t="s">
        <v>18</v>
      </c>
      <c r="B146" s="11">
        <v>61</v>
      </c>
      <c r="C146" s="11">
        <v>63</v>
      </c>
      <c r="D146" s="11">
        <f t="shared" si="20"/>
        <v>124</v>
      </c>
      <c r="E146" s="11">
        <v>286</v>
      </c>
      <c r="F146" s="11">
        <v>207</v>
      </c>
      <c r="G146" s="11">
        <f t="shared" si="19"/>
        <v>493</v>
      </c>
      <c r="H146" s="11">
        <f t="shared" si="21"/>
        <v>617</v>
      </c>
    </row>
    <row r="147" spans="1:8" ht="15" customHeight="1">
      <c r="A147" s="13" t="s">
        <v>17</v>
      </c>
      <c r="B147" s="11">
        <v>47</v>
      </c>
      <c r="C147" s="11">
        <v>33</v>
      </c>
      <c r="D147" s="11">
        <f t="shared" si="20"/>
        <v>80</v>
      </c>
      <c r="E147" s="11">
        <v>151</v>
      </c>
      <c r="F147" s="11">
        <v>89</v>
      </c>
      <c r="G147" s="11">
        <f t="shared" si="19"/>
        <v>240</v>
      </c>
      <c r="H147" s="11">
        <f t="shared" si="21"/>
        <v>320</v>
      </c>
    </row>
    <row r="148" spans="1:8" ht="15" customHeight="1">
      <c r="A148" s="13" t="s">
        <v>16</v>
      </c>
      <c r="B148" s="11">
        <v>40</v>
      </c>
      <c r="C148" s="11">
        <v>35</v>
      </c>
      <c r="D148" s="11">
        <f t="shared" si="20"/>
        <v>75</v>
      </c>
      <c r="E148" s="11">
        <v>131</v>
      </c>
      <c r="F148" s="11">
        <v>145</v>
      </c>
      <c r="G148" s="11">
        <f t="shared" si="19"/>
        <v>276</v>
      </c>
      <c r="H148" s="11">
        <f t="shared" si="21"/>
        <v>351</v>
      </c>
    </row>
    <row r="149" spans="1:8" ht="15" customHeight="1">
      <c r="A149" s="16" t="s">
        <v>15</v>
      </c>
      <c r="B149" s="14">
        <f>B150</f>
        <v>0</v>
      </c>
      <c r="C149" s="14">
        <f>C150</f>
        <v>3</v>
      </c>
      <c r="D149" s="14">
        <v>3</v>
      </c>
      <c r="E149" s="14">
        <f>E150</f>
        <v>23</v>
      </c>
      <c r="F149" s="14">
        <f>F150</f>
        <v>12</v>
      </c>
      <c r="G149" s="14">
        <f t="shared" si="19"/>
        <v>35</v>
      </c>
      <c r="H149" s="14">
        <f t="shared" si="21"/>
        <v>38</v>
      </c>
    </row>
    <row r="150" spans="1:8" ht="15" customHeight="1">
      <c r="A150" s="13" t="s">
        <v>14</v>
      </c>
      <c r="B150" s="11">
        <f>68-68</f>
        <v>0</v>
      </c>
      <c r="C150" s="11">
        <f>87-84</f>
        <v>3</v>
      </c>
      <c r="D150" s="11">
        <f>SUM(B150:C150)</f>
        <v>3</v>
      </c>
      <c r="E150" s="11">
        <v>23</v>
      </c>
      <c r="F150" s="11">
        <v>12</v>
      </c>
      <c r="G150" s="11">
        <f t="shared" si="19"/>
        <v>35</v>
      </c>
      <c r="H150" s="11">
        <f t="shared" si="21"/>
        <v>38</v>
      </c>
    </row>
    <row r="151" spans="1:8" ht="15" customHeight="1">
      <c r="A151" s="16" t="s">
        <v>13</v>
      </c>
      <c r="B151" s="14">
        <f>B152</f>
        <v>0</v>
      </c>
      <c r="C151" s="14">
        <v>0</v>
      </c>
      <c r="D151" s="14">
        <v>0</v>
      </c>
      <c r="E151" s="14">
        <f>E152</f>
        <v>14</v>
      </c>
      <c r="F151" s="14">
        <f>F152</f>
        <v>47</v>
      </c>
      <c r="G151" s="14">
        <f t="shared" si="19"/>
        <v>61</v>
      </c>
      <c r="H151" s="14">
        <f t="shared" si="21"/>
        <v>61</v>
      </c>
    </row>
    <row r="152" spans="1:8" ht="15" customHeight="1">
      <c r="A152" s="13" t="s">
        <v>4</v>
      </c>
      <c r="B152" s="11">
        <f>315-315</f>
        <v>0</v>
      </c>
      <c r="C152" s="11">
        <f>696-696</f>
        <v>0</v>
      </c>
      <c r="D152" s="11">
        <v>0</v>
      </c>
      <c r="E152" s="11">
        <f>763-749</f>
        <v>14</v>
      </c>
      <c r="F152" s="11">
        <f>1797-1750</f>
        <v>47</v>
      </c>
      <c r="G152" s="11">
        <f t="shared" si="19"/>
        <v>61</v>
      </c>
      <c r="H152" s="11">
        <f t="shared" si="21"/>
        <v>61</v>
      </c>
    </row>
    <row r="153" spans="1:8" ht="15" customHeight="1">
      <c r="A153" s="16" t="s">
        <v>12</v>
      </c>
      <c r="B153" s="14">
        <f>B154+B155+B156+B157+B158+B159</f>
        <v>248</v>
      </c>
      <c r="C153" s="14">
        <f>C154+C155+C156+C157+C158+C159</f>
        <v>235</v>
      </c>
      <c r="D153" s="14">
        <f t="shared" ref="D153:D159" si="22">SUM(B153:C153)</f>
        <v>483</v>
      </c>
      <c r="E153" s="14">
        <f>E154+E155+E156+E157+E158+E159</f>
        <v>770</v>
      </c>
      <c r="F153" s="14">
        <f>F154+F155+F156+F157+F158+F159</f>
        <v>987</v>
      </c>
      <c r="G153" s="14">
        <f t="shared" si="19"/>
        <v>1757</v>
      </c>
      <c r="H153" s="14">
        <f>H154+H155+H156+H157+H158+H159</f>
        <v>2240</v>
      </c>
    </row>
    <row r="154" spans="1:8" ht="15" customHeight="1">
      <c r="A154" s="13" t="s">
        <v>11</v>
      </c>
      <c r="B154" s="11">
        <v>66</v>
      </c>
      <c r="C154" s="11">
        <v>20</v>
      </c>
      <c r="D154" s="11">
        <f t="shared" si="22"/>
        <v>86</v>
      </c>
      <c r="E154" s="11">
        <v>193</v>
      </c>
      <c r="F154" s="11">
        <v>87</v>
      </c>
      <c r="G154" s="11">
        <f t="shared" si="19"/>
        <v>280</v>
      </c>
      <c r="H154" s="11">
        <f t="shared" ref="H154:H161" si="23">SUM(D154,G154)</f>
        <v>366</v>
      </c>
    </row>
    <row r="155" spans="1:8" ht="15" customHeight="1">
      <c r="A155" s="13" t="s">
        <v>10</v>
      </c>
      <c r="B155" s="11">
        <v>31</v>
      </c>
      <c r="C155" s="11">
        <v>31</v>
      </c>
      <c r="D155" s="11">
        <f t="shared" si="22"/>
        <v>62</v>
      </c>
      <c r="E155" s="11">
        <v>114</v>
      </c>
      <c r="F155" s="11">
        <v>106</v>
      </c>
      <c r="G155" s="11">
        <f t="shared" si="19"/>
        <v>220</v>
      </c>
      <c r="H155" s="11">
        <f t="shared" si="23"/>
        <v>282</v>
      </c>
    </row>
    <row r="156" spans="1:8" ht="15" customHeight="1">
      <c r="A156" s="13" t="s">
        <v>9</v>
      </c>
      <c r="B156" s="11">
        <v>61</v>
      </c>
      <c r="C156" s="11">
        <v>23</v>
      </c>
      <c r="D156" s="11">
        <f t="shared" si="22"/>
        <v>84</v>
      </c>
      <c r="E156" s="11">
        <v>170</v>
      </c>
      <c r="F156" s="11">
        <v>114</v>
      </c>
      <c r="G156" s="11">
        <f t="shared" si="19"/>
        <v>284</v>
      </c>
      <c r="H156" s="11">
        <f t="shared" si="23"/>
        <v>368</v>
      </c>
    </row>
    <row r="157" spans="1:8" ht="15" customHeight="1">
      <c r="A157" s="13" t="s">
        <v>8</v>
      </c>
      <c r="B157" s="11">
        <v>59</v>
      </c>
      <c r="C157" s="11">
        <v>70</v>
      </c>
      <c r="D157" s="11">
        <f t="shared" si="22"/>
        <v>129</v>
      </c>
      <c r="E157" s="11">
        <v>183</v>
      </c>
      <c r="F157" s="11">
        <v>262</v>
      </c>
      <c r="G157" s="11">
        <f t="shared" si="19"/>
        <v>445</v>
      </c>
      <c r="H157" s="11">
        <f t="shared" si="23"/>
        <v>574</v>
      </c>
    </row>
    <row r="158" spans="1:8" ht="15" customHeight="1">
      <c r="A158" s="13" t="s">
        <v>7</v>
      </c>
      <c r="B158" s="11">
        <v>8</v>
      </c>
      <c r="C158" s="11">
        <v>16</v>
      </c>
      <c r="D158" s="11">
        <f t="shared" si="22"/>
        <v>24</v>
      </c>
      <c r="E158" s="11">
        <v>25</v>
      </c>
      <c r="F158" s="11">
        <v>34</v>
      </c>
      <c r="G158" s="11">
        <f t="shared" si="19"/>
        <v>59</v>
      </c>
      <c r="H158" s="11">
        <f t="shared" si="23"/>
        <v>83</v>
      </c>
    </row>
    <row r="159" spans="1:8" ht="15" customHeight="1">
      <c r="A159" s="13" t="s">
        <v>6</v>
      </c>
      <c r="B159" s="11">
        <f>114-91</f>
        <v>23</v>
      </c>
      <c r="C159" s="11">
        <f>419-344</f>
        <v>75</v>
      </c>
      <c r="D159" s="11">
        <f t="shared" si="22"/>
        <v>98</v>
      </c>
      <c r="E159" s="11">
        <f>252-167</f>
        <v>85</v>
      </c>
      <c r="F159" s="11">
        <f>1175-791</f>
        <v>384</v>
      </c>
      <c r="G159" s="11">
        <f t="shared" si="19"/>
        <v>469</v>
      </c>
      <c r="H159" s="11">
        <f t="shared" si="23"/>
        <v>567</v>
      </c>
    </row>
    <row r="160" spans="1:8" ht="15" customHeight="1">
      <c r="A160" s="15" t="s">
        <v>5</v>
      </c>
      <c r="B160" s="14">
        <f>B161</f>
        <v>116</v>
      </c>
      <c r="C160" s="14">
        <f>C161</f>
        <v>159</v>
      </c>
      <c r="D160" s="14">
        <v>275</v>
      </c>
      <c r="E160" s="14">
        <f>E161</f>
        <v>385</v>
      </c>
      <c r="F160" s="14">
        <f>F161</f>
        <v>604</v>
      </c>
      <c r="G160" s="14">
        <f t="shared" si="19"/>
        <v>989</v>
      </c>
      <c r="H160" s="14">
        <f t="shared" si="23"/>
        <v>1264</v>
      </c>
    </row>
    <row r="161" spans="1:8" ht="15" customHeight="1">
      <c r="A161" s="13" t="s">
        <v>4</v>
      </c>
      <c r="B161" s="12">
        <v>116</v>
      </c>
      <c r="C161" s="12">
        <v>159</v>
      </c>
      <c r="D161" s="11">
        <f>SUM(B161:C161)</f>
        <v>275</v>
      </c>
      <c r="E161" s="12">
        <v>385</v>
      </c>
      <c r="F161" s="12">
        <v>604</v>
      </c>
      <c r="G161" s="11">
        <f t="shared" si="19"/>
        <v>989</v>
      </c>
      <c r="H161" s="11">
        <f t="shared" si="23"/>
        <v>1264</v>
      </c>
    </row>
    <row r="162" spans="1:8" ht="9" customHeight="1">
      <c r="A162" s="10"/>
      <c r="B162" s="10"/>
      <c r="C162" s="10"/>
      <c r="D162" s="10"/>
      <c r="E162" s="10"/>
      <c r="F162" s="10"/>
      <c r="G162" s="10"/>
      <c r="H162" s="10"/>
    </row>
    <row r="163" spans="1:8" ht="15" customHeight="1">
      <c r="A163" s="9" t="s">
        <v>3</v>
      </c>
      <c r="B163" s="8">
        <f t="shared" ref="B163:H163" si="24">SUM(B8,B119)</f>
        <v>3733</v>
      </c>
      <c r="C163" s="8">
        <f t="shared" si="24"/>
        <v>3775</v>
      </c>
      <c r="D163" s="8">
        <f t="shared" si="24"/>
        <v>7508</v>
      </c>
      <c r="E163" s="8">
        <f t="shared" si="24"/>
        <v>10676</v>
      </c>
      <c r="F163" s="8">
        <f t="shared" si="24"/>
        <v>13150</v>
      </c>
      <c r="G163" s="8">
        <f t="shared" si="24"/>
        <v>23826</v>
      </c>
      <c r="H163" s="8">
        <f t="shared" si="24"/>
        <v>31334</v>
      </c>
    </row>
    <row r="164" spans="1:8">
      <c r="A164" s="7"/>
      <c r="B164" s="7"/>
      <c r="C164" s="7"/>
      <c r="D164" s="7"/>
      <c r="E164" s="7"/>
      <c r="F164" s="7"/>
      <c r="G164" s="7"/>
      <c r="H164" s="7"/>
    </row>
    <row r="165" spans="1:8">
      <c r="A165" s="37" t="s">
        <v>2</v>
      </c>
      <c r="B165" s="37"/>
      <c r="C165" s="37"/>
      <c r="D165" s="37"/>
      <c r="E165" s="37"/>
      <c r="F165" s="37"/>
      <c r="G165" s="37"/>
      <c r="H165" s="37"/>
    </row>
    <row r="166" spans="1:8" s="5" customFormat="1">
      <c r="A166" s="6" t="s">
        <v>1</v>
      </c>
      <c r="B166" s="4"/>
      <c r="C166" s="4"/>
      <c r="D166" s="4"/>
      <c r="E166" s="4"/>
      <c r="F166" s="4"/>
      <c r="G166" s="4"/>
      <c r="H166" s="4"/>
    </row>
    <row r="167" spans="1:8" ht="12.75" customHeight="1">
      <c r="A167" s="4"/>
      <c r="B167" s="4"/>
      <c r="C167" s="4"/>
      <c r="D167" s="4"/>
      <c r="E167" s="4"/>
      <c r="F167" s="4"/>
      <c r="G167" s="4"/>
      <c r="H167" s="4"/>
    </row>
    <row r="168" spans="1:8">
      <c r="A168" s="3" t="s">
        <v>0</v>
      </c>
    </row>
  </sheetData>
  <mergeCells count="7">
    <mergeCell ref="A165:H165"/>
    <mergeCell ref="A1:H1"/>
    <mergeCell ref="A2:H2"/>
    <mergeCell ref="A3:H3"/>
    <mergeCell ref="A5:A6"/>
    <mergeCell ref="B5:D5"/>
    <mergeCell ref="E5:G5"/>
  </mergeCells>
  <printOptions horizontalCentered="1"/>
  <pageMargins left="0.75000000000000011" right="0.75000000000000011" top="0.98" bottom="0.39000000000000007" header="0" footer="0"/>
  <pageSetup scale="70" orientation="landscape"/>
  <headerFooter alignWithMargins="0"/>
  <rowBreaks count="1" manualBreakCount="1"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por modalidad y sede</vt:lpstr>
      <vt:lpstr>'suayed por modalidad y sede'!Títulos_a_imprimir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2017-06-07T03:49:28Z</dcterms:created>
  <dcterms:modified xsi:type="dcterms:W3CDTF">2017-06-08T00:15:27Z</dcterms:modified>
</cp:coreProperties>
</file>