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suayed por modalidad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Consulta2">#REF!</definedName>
    <definedName name="ggg">#REF!</definedName>
    <definedName name="mmmmm">#REF!</definedName>
    <definedName name="ok">'[1]9119B'!$A$1:$L$312</definedName>
    <definedName name="p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</definedNames>
  <calcPr calcId="125725" concurrentCalc="0"/>
</workbook>
</file>

<file path=xl/calcChain.xml><?xml version="1.0" encoding="utf-8"?>
<calcChain xmlns="http://schemas.openxmlformats.org/spreadsheetml/2006/main">
  <c r="B11" i="1"/>
  <c r="B12"/>
  <c r="B13"/>
  <c r="B9"/>
  <c r="B15"/>
  <c r="B16"/>
  <c r="B17"/>
  <c r="B14"/>
  <c r="B19"/>
  <c r="B18"/>
  <c r="B21"/>
  <c r="B20"/>
  <c r="B28"/>
  <c r="B22"/>
  <c r="B29"/>
  <c r="B34"/>
  <c r="B36"/>
  <c r="B31"/>
  <c r="B39"/>
  <c r="B44"/>
  <c r="B43"/>
  <c r="B46"/>
  <c r="B45"/>
  <c r="B49"/>
  <c r="B8"/>
  <c r="C11"/>
  <c r="C12"/>
  <c r="C13"/>
  <c r="C9"/>
  <c r="C15"/>
  <c r="C16"/>
  <c r="C17"/>
  <c r="C14"/>
  <c r="C19"/>
  <c r="C18"/>
  <c r="C21"/>
  <c r="C20"/>
  <c r="C28"/>
  <c r="C22"/>
  <c r="C29"/>
  <c r="C34"/>
  <c r="C36"/>
  <c r="C31"/>
  <c r="C39"/>
  <c r="C44"/>
  <c r="C43"/>
  <c r="C46"/>
  <c r="C49"/>
  <c r="C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30"/>
  <c r="D31"/>
  <c r="D32"/>
  <c r="D33"/>
  <c r="D34"/>
  <c r="D35"/>
  <c r="D36"/>
  <c r="D37"/>
  <c r="D38"/>
  <c r="D39"/>
  <c r="D40"/>
  <c r="D41"/>
  <c r="D42"/>
  <c r="D44"/>
  <c r="D49"/>
  <c r="D50"/>
  <c r="D8"/>
  <c r="E10"/>
  <c r="E11"/>
  <c r="E12"/>
  <c r="E13"/>
  <c r="E9"/>
  <c r="E15"/>
  <c r="E16"/>
  <c r="E17"/>
  <c r="E14"/>
  <c r="E19"/>
  <c r="E18"/>
  <c r="E21"/>
  <c r="E20"/>
  <c r="E28"/>
  <c r="E22"/>
  <c r="E29"/>
  <c r="E34"/>
  <c r="E36"/>
  <c r="E31"/>
  <c r="E39"/>
  <c r="E43"/>
  <c r="E46"/>
  <c r="E45"/>
  <c r="E47"/>
  <c r="E50"/>
  <c r="E49"/>
  <c r="E8"/>
  <c r="F10"/>
  <c r="F11"/>
  <c r="F12"/>
  <c r="F13"/>
  <c r="F9"/>
  <c r="F15"/>
  <c r="F16"/>
  <c r="F17"/>
  <c r="F14"/>
  <c r="F19"/>
  <c r="F18"/>
  <c r="F21"/>
  <c r="F20"/>
  <c r="F28"/>
  <c r="F22"/>
  <c r="F29"/>
  <c r="F34"/>
  <c r="F36"/>
  <c r="F31"/>
  <c r="F39"/>
  <c r="F43"/>
  <c r="F46"/>
  <c r="F45"/>
  <c r="F47"/>
  <c r="F50"/>
  <c r="F49"/>
  <c r="F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8"/>
  <c r="H9"/>
  <c r="H10"/>
  <c r="H11"/>
  <c r="H12"/>
  <c r="H13"/>
  <c r="H14"/>
  <c r="H15"/>
  <c r="H16"/>
  <c r="H17"/>
  <c r="H18"/>
  <c r="H19"/>
  <c r="H20"/>
  <c r="H21"/>
  <c r="H23"/>
  <c r="H24"/>
  <c r="H25"/>
  <c r="H26"/>
  <c r="H27"/>
  <c r="H28"/>
  <c r="H22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8"/>
  <c r="B53"/>
  <c r="B58"/>
  <c r="B62"/>
  <c r="B64"/>
  <c r="B66"/>
  <c r="B69"/>
  <c r="B74"/>
  <c r="B76"/>
  <c r="B78"/>
  <c r="B52"/>
  <c r="C53"/>
  <c r="C58"/>
  <c r="C62"/>
  <c r="C64"/>
  <c r="C66"/>
  <c r="C69"/>
  <c r="C74"/>
  <c r="C76"/>
  <c r="C78"/>
  <c r="C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52"/>
  <c r="E53"/>
  <c r="E58"/>
  <c r="E62"/>
  <c r="E64"/>
  <c r="E66"/>
  <c r="E69"/>
  <c r="E74"/>
  <c r="E76"/>
  <c r="E78"/>
  <c r="E52"/>
  <c r="F53"/>
  <c r="F58"/>
  <c r="F62"/>
  <c r="F64"/>
  <c r="F66"/>
  <c r="F69"/>
  <c r="F74"/>
  <c r="F76"/>
  <c r="F78"/>
  <c r="F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52"/>
  <c r="B81"/>
  <c r="C81"/>
  <c r="D81"/>
  <c r="E81"/>
  <c r="F81"/>
  <c r="G81"/>
  <c r="H81"/>
</calcChain>
</file>

<file path=xl/sharedStrings.xml><?xml version="1.0" encoding="utf-8"?>
<sst xmlns="http://schemas.openxmlformats.org/spreadsheetml/2006/main" count="95" uniqueCount="55">
  <si>
    <t>FUENTE: Dirección General de Administración Escolar, UNAM.</t>
  </si>
  <si>
    <r>
      <t>b</t>
    </r>
    <r>
      <rPr>
        <sz val="8"/>
        <rFont val="Arial"/>
        <family val="2"/>
      </rPr>
      <t xml:space="preserve"> Carrera sin primer ingreso directo.</t>
    </r>
  </si>
  <si>
    <r>
      <t>a</t>
    </r>
    <r>
      <rPr>
        <sz val="8"/>
        <rFont val="Arial"/>
        <family val="2"/>
      </rPr>
      <t xml:space="preserve"> Esta carrera no tiene primer ingreso directo. Los 174 alumnos de primer ingreso que aparecen registrados, son el resultado de un segundo proceso de selección realizado a los alumnos asignados a las carreras de Administración y Contaduría de la propia Facultad.</t>
    </r>
  </si>
  <si>
    <t>T O T A L</t>
  </si>
  <si>
    <t>Trabajo Social</t>
  </si>
  <si>
    <t>Escuela Nacional de Trabajo Social</t>
  </si>
  <si>
    <t>Psicología</t>
  </si>
  <si>
    <t>Facultad de Estudios Superiores Iztacala</t>
  </si>
  <si>
    <t>Diseño y Comunicación Visual</t>
  </si>
  <si>
    <t>Facultad de Estudios Superiores Cuautitlán</t>
  </si>
  <si>
    <t>Enseñanza de Inglés como Lengua Extranjera</t>
  </si>
  <si>
    <t>Enseñanza de Francés como Lengua Extranjera</t>
  </si>
  <si>
    <t>Enseñanza de Español como Lengua Extranjera</t>
  </si>
  <si>
    <t>Enseñanza de Alemán como Lengua Extranjera</t>
  </si>
  <si>
    <t>Facultad de Estudios Superiores Acatlán</t>
  </si>
  <si>
    <t>Pedagogía</t>
  </si>
  <si>
    <t>Bibliotecología y Estudios de la Información</t>
  </si>
  <si>
    <t>Facultad de Filosofía y Letras</t>
  </si>
  <si>
    <t>Economía</t>
  </si>
  <si>
    <t>Facultad de Economía</t>
  </si>
  <si>
    <t>Derecho</t>
  </si>
  <si>
    <t>Facultad de Derecho</t>
  </si>
  <si>
    <r>
      <t>Informática</t>
    </r>
    <r>
      <rPr>
        <vertAlign val="superscript"/>
        <sz val="10"/>
        <rFont val="Arial"/>
        <family val="2"/>
      </rPr>
      <t>a</t>
    </r>
  </si>
  <si>
    <t>Contaduría</t>
  </si>
  <si>
    <t>Administración</t>
  </si>
  <si>
    <t>Facultad de Contaduría y Administración</t>
  </si>
  <si>
    <t>Sociología</t>
  </si>
  <si>
    <t>Relaciones Internacionales</t>
  </si>
  <si>
    <t>Ciencias Políticas y Administración Pública</t>
  </si>
  <si>
    <t>Ciencias de la Comunicación</t>
  </si>
  <si>
    <t>Facultad de Ciencias Políticas y Sociales</t>
  </si>
  <si>
    <t>SISTEMA DE EDUCACIÓN A DISTANCIA</t>
  </si>
  <si>
    <t>-</t>
  </si>
  <si>
    <r>
      <t>Enfermería</t>
    </r>
    <r>
      <rPr>
        <vertAlign val="superscript"/>
        <sz val="10"/>
        <rFont val="Arial"/>
        <family val="2"/>
      </rPr>
      <t>b</t>
    </r>
  </si>
  <si>
    <t>Escuela Nacional de Enfermería y Obstetricia</t>
  </si>
  <si>
    <t>Facultad de Estudios Superiores Aragón</t>
  </si>
  <si>
    <t>Enseñanza de Italiano como Lengua Extranjera</t>
  </si>
  <si>
    <t>Facultad de Psicología</t>
  </si>
  <si>
    <t>Lengua y Literaturas Modernas (Letras Inglesas)</t>
  </si>
  <si>
    <t>Lengua y Literaturas Hispánicas</t>
  </si>
  <si>
    <t>Historia</t>
  </si>
  <si>
    <t>Geografía</t>
  </si>
  <si>
    <t>Filosofía</t>
  </si>
  <si>
    <t>SISTEMA DE UNIVERSIDAD ABIERTA</t>
  </si>
  <si>
    <t>total</t>
  </si>
  <si>
    <t>Total</t>
  </si>
  <si>
    <t>Mujeres</t>
  </si>
  <si>
    <t>Hombres</t>
  </si>
  <si>
    <t>Población</t>
  </si>
  <si>
    <t>Reingreso</t>
  </si>
  <si>
    <t>Primer ingreso</t>
  </si>
  <si>
    <t>Sistema / Entidad académica / Carrera</t>
  </si>
  <si>
    <t>2016-2017</t>
  </si>
  <si>
    <t>SISTEMA DE UNIVERSIDAD ABIERTA Y EDUCACIÓN A DISTANCIA, NIVEL LICENCIATURA</t>
  </si>
  <si>
    <t>UNAM. POBLACIÓN ESCOLAR</t>
  </si>
</sst>
</file>

<file path=xl/styles.xml><?xml version="1.0" encoding="utf-8"?>
<styleSheet xmlns="http://schemas.openxmlformats.org/spreadsheetml/2006/main">
  <fonts count="12">
    <font>
      <sz val="10"/>
      <name val="MS Sans Serif"/>
      <family val="2"/>
    </font>
    <font>
      <sz val="10"/>
      <name val="Helv"/>
    </font>
    <font>
      <sz val="10"/>
      <name val="Arial"/>
    </font>
    <font>
      <sz val="10"/>
      <name val="MS Sans Serif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0">
    <xf numFmtId="0" fontId="0" fillId="0" borderId="0"/>
    <xf numFmtId="0" fontId="1" fillId="0" borderId="0"/>
    <xf numFmtId="0" fontId="7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</cellStyleXfs>
  <cellXfs count="62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2" fillId="0" borderId="0" xfId="1" applyNumberFormat="1" applyFont="1" applyFill="1"/>
    <xf numFmtId="0" fontId="2" fillId="0" borderId="0" xfId="1" applyFont="1" applyFill="1"/>
    <xf numFmtId="3" fontId="2" fillId="0" borderId="0" xfId="1" applyNumberFormat="1" applyFont="1" applyBorder="1"/>
    <xf numFmtId="3" fontId="2" fillId="0" borderId="0" xfId="0" quotePrefix="1" applyNumberFormat="1" applyFont="1" applyBorder="1" applyAlignment="1">
      <alignment vertical="center"/>
    </xf>
    <xf numFmtId="3" fontId="2" fillId="0" borderId="0" xfId="0" quotePrefix="1" applyNumberFormat="1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3" fontId="2" fillId="0" borderId="0" xfId="1" applyNumberFormat="1" applyFont="1" applyAlignment="1">
      <alignment vertical="center"/>
    </xf>
    <xf numFmtId="3" fontId="2" fillId="0" borderId="0" xfId="1" applyNumberFormat="1" applyFont="1" applyFill="1" applyAlignment="1">
      <alignment vertical="center"/>
    </xf>
    <xf numFmtId="0" fontId="5" fillId="0" borderId="0" xfId="1" applyFont="1" applyAlignment="1">
      <alignment vertical="center"/>
    </xf>
    <xf numFmtId="1" fontId="5" fillId="0" borderId="0" xfId="1" applyNumberFormat="1" applyFont="1" applyBorder="1" applyAlignment="1" applyProtection="1">
      <alignment vertical="center" wrapText="1"/>
    </xf>
    <xf numFmtId="0" fontId="5" fillId="0" borderId="0" xfId="1" applyFont="1" applyFill="1" applyBorder="1" applyAlignment="1">
      <alignment vertical="center"/>
    </xf>
    <xf numFmtId="3" fontId="2" fillId="0" borderId="0" xfId="1" applyNumberFormat="1" applyFont="1" applyFill="1" applyBorder="1"/>
    <xf numFmtId="0" fontId="2" fillId="0" borderId="0" xfId="1" applyFont="1" applyBorder="1"/>
    <xf numFmtId="3" fontId="6" fillId="2" borderId="0" xfId="1" applyNumberFormat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vertical="center"/>
    </xf>
    <xf numFmtId="3" fontId="2" fillId="0" borderId="0" xfId="1" applyNumberFormat="1" applyFont="1" applyBorder="1" applyAlignment="1">
      <alignment horizontal="right"/>
    </xf>
    <xf numFmtId="3" fontId="2" fillId="0" borderId="0" xfId="1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>
      <alignment horizontal="right" vertical="center"/>
    </xf>
    <xf numFmtId="3" fontId="2" fillId="0" borderId="0" xfId="2" applyNumberFormat="1" applyFont="1" applyFill="1" applyBorder="1" applyAlignment="1">
      <alignment horizontal="right" vertical="center" wrapText="1"/>
    </xf>
    <xf numFmtId="1" fontId="2" fillId="0" borderId="0" xfId="1" applyNumberFormat="1" applyFont="1" applyBorder="1" applyAlignment="1" applyProtection="1">
      <alignment horizontal="left" vertical="center" indent="2"/>
    </xf>
    <xf numFmtId="0" fontId="6" fillId="0" borderId="0" xfId="1" applyFont="1" applyBorder="1"/>
    <xf numFmtId="3" fontId="6" fillId="0" borderId="0" xfId="1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 indent="1"/>
    </xf>
    <xf numFmtId="0" fontId="2" fillId="0" borderId="0" xfId="0" applyNumberFormat="1" applyFont="1" applyFill="1" applyBorder="1" applyAlignment="1">
      <alignment horizontal="left" vertical="center" indent="2"/>
    </xf>
    <xf numFmtId="3" fontId="6" fillId="0" borderId="0" xfId="0" quotePrefix="1" applyNumberFormat="1" applyFont="1" applyFill="1" applyBorder="1" applyAlignment="1">
      <alignment horizontal="right" vertical="center"/>
    </xf>
    <xf numFmtId="3" fontId="2" fillId="0" borderId="0" xfId="0" applyNumberFormat="1" applyFont="1"/>
    <xf numFmtId="0" fontId="2" fillId="0" borderId="0" xfId="0" applyFont="1"/>
    <xf numFmtId="3" fontId="2" fillId="0" borderId="0" xfId="0" quotePrefix="1" applyNumberFormat="1" applyFont="1" applyFill="1" applyBorder="1" applyAlignment="1">
      <alignment horizontal="right" vertical="center"/>
    </xf>
    <xf numFmtId="0" fontId="2" fillId="0" borderId="0" xfId="0" quotePrefix="1" applyNumberFormat="1" applyFont="1" applyFill="1" applyBorder="1" applyAlignment="1">
      <alignment horizontal="left" vertical="center" indent="2"/>
    </xf>
    <xf numFmtId="0" fontId="2" fillId="0" borderId="0" xfId="0" quotePrefix="1" applyNumberFormat="1" applyFont="1" applyFill="1" applyBorder="1" applyAlignment="1">
      <alignment horizontal="left" indent="2"/>
    </xf>
    <xf numFmtId="0" fontId="2" fillId="0" borderId="0" xfId="1" applyFont="1" applyFill="1" applyBorder="1" applyAlignment="1">
      <alignment horizontal="right"/>
    </xf>
    <xf numFmtId="1" fontId="6" fillId="0" borderId="0" xfId="1" quotePrefix="1" applyNumberFormat="1" applyFont="1" applyFill="1" applyBorder="1" applyAlignment="1">
      <alignment horizontal="left" vertical="center" indent="1"/>
    </xf>
    <xf numFmtId="1" fontId="2" fillId="0" borderId="0" xfId="1" applyNumberFormat="1" applyFont="1" applyFill="1" applyBorder="1" applyAlignment="1">
      <alignment horizontal="left" vertical="center" indent="2"/>
    </xf>
    <xf numFmtId="0" fontId="2" fillId="0" borderId="0" xfId="0" applyNumberFormat="1" applyFont="1" applyBorder="1"/>
    <xf numFmtId="0" fontId="2" fillId="0" borderId="0" xfId="1" applyFont="1" applyBorder="1" applyAlignment="1">
      <alignment horizontal="left" vertical="center" indent="2"/>
    </xf>
    <xf numFmtId="3" fontId="6" fillId="0" borderId="0" xfId="1" applyNumberFormat="1" applyFont="1" applyFill="1" applyBorder="1"/>
    <xf numFmtId="3" fontId="6" fillId="0" borderId="0" xfId="1" applyNumberFormat="1" applyFont="1" applyBorder="1"/>
    <xf numFmtId="3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indent="3"/>
    </xf>
    <xf numFmtId="3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indent="2"/>
    </xf>
    <xf numFmtId="3" fontId="2" fillId="0" borderId="0" xfId="0" quotePrefix="1" applyNumberFormat="1" applyFont="1" applyFill="1" applyAlignment="1">
      <alignment horizontal="right" vertical="center"/>
    </xf>
    <xf numFmtId="1" fontId="2" fillId="0" borderId="0" xfId="1" applyNumberFormat="1" applyFont="1" applyBorder="1" applyAlignment="1">
      <alignment horizontal="left" vertical="center" indent="3"/>
    </xf>
    <xf numFmtId="3" fontId="6" fillId="0" borderId="0" xfId="0" quotePrefix="1" applyNumberFormat="1" applyFont="1" applyFill="1" applyAlignment="1">
      <alignment horizontal="right" vertical="center"/>
    </xf>
    <xf numFmtId="1" fontId="6" fillId="0" borderId="0" xfId="1" quotePrefix="1" applyNumberFormat="1" applyFont="1" applyFill="1" applyBorder="1" applyAlignment="1">
      <alignment horizontal="left" vertical="center" indent="2"/>
    </xf>
    <xf numFmtId="3" fontId="9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indent="2"/>
    </xf>
    <xf numFmtId="0" fontId="4" fillId="0" borderId="0" xfId="1" applyFont="1"/>
    <xf numFmtId="3" fontId="11" fillId="2" borderId="0" xfId="3" applyNumberFormat="1" applyFont="1" applyFill="1" applyAlignment="1">
      <alignment horizontal="centerContinuous" vertical="center"/>
    </xf>
    <xf numFmtId="3" fontId="11" fillId="2" borderId="0" xfId="1" applyNumberFormat="1" applyFont="1" applyFill="1" applyBorder="1" applyAlignment="1">
      <alignment horizontal="center" vertical="center"/>
    </xf>
    <xf numFmtId="3" fontId="11" fillId="2" borderId="0" xfId="1" quotePrefix="1" applyNumberFormat="1" applyFont="1" applyFill="1" applyBorder="1" applyAlignment="1">
      <alignment horizontal="center" vertical="center"/>
    </xf>
    <xf numFmtId="3" fontId="6" fillId="0" borderId="0" xfId="1" applyNumberFormat="1" applyFont="1" applyBorder="1" applyAlignment="1">
      <alignment horizontal="center" vertical="center"/>
    </xf>
    <xf numFmtId="1" fontId="5" fillId="0" borderId="0" xfId="1" applyNumberFormat="1" applyFont="1" applyBorder="1" applyAlignment="1" applyProtection="1">
      <alignment vertical="center" wrapText="1"/>
    </xf>
    <xf numFmtId="0" fontId="6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3" fontId="6" fillId="0" borderId="0" xfId="1" applyNumberFormat="1" applyFont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/>
    </xf>
    <xf numFmtId="3" fontId="11" fillId="2" borderId="0" xfId="1" applyNumberFormat="1" applyFont="1" applyFill="1" applyBorder="1" applyAlignment="1">
      <alignment horizontal="center" vertical="center"/>
    </xf>
  </cellXfs>
  <cellStyles count="20">
    <cellStyle name="Normal" xfId="0" builtinId="0"/>
    <cellStyle name="Normal 10 2" xfId="4"/>
    <cellStyle name="Normal 10 2 2" xfId="5"/>
    <cellStyle name="Normal 10 3" xfId="6"/>
    <cellStyle name="Normal 12 2" xfId="7"/>
    <cellStyle name="Normal 12 3" xfId="8"/>
    <cellStyle name="Normal 19" xfId="9"/>
    <cellStyle name="Normal 2" xfId="10"/>
    <cellStyle name="Normal 2 2" xfId="11"/>
    <cellStyle name="Normal 2 2 2" xfId="12"/>
    <cellStyle name="Normal 2 2 2 2" xfId="13"/>
    <cellStyle name="Normal 2 2 3" xfId="14"/>
    <cellStyle name="Normal 2 3" xfId="15"/>
    <cellStyle name="Normal 2 3 2" xfId="16"/>
    <cellStyle name="Normal 2 4" xfId="17"/>
    <cellStyle name="Normal 3 2" xfId="18"/>
    <cellStyle name="Normal 3 2 2" xfId="19"/>
    <cellStyle name="Normal_Hoja1" xfId="2"/>
    <cellStyle name="Normal_pe_bach" xfId="3"/>
    <cellStyle name="Normal_poblac99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L\Acopio\1999\valida_a\posgr9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35"/>
  <sheetViews>
    <sheetView tabSelected="1" zoomScaleNormal="100" workbookViewId="0">
      <selection sqref="A1:H1"/>
    </sheetView>
  </sheetViews>
  <sheetFormatPr baseColWidth="10" defaultRowHeight="12.75"/>
  <cols>
    <col min="1" max="1" width="69.140625" style="1" customWidth="1"/>
    <col min="2" max="4" width="11.42578125" style="2" customWidth="1"/>
    <col min="5" max="5" width="11.42578125" style="3" customWidth="1"/>
    <col min="6" max="8" width="11.42578125" style="2" customWidth="1"/>
    <col min="9" max="16" width="11.28515625" style="1" customWidth="1"/>
    <col min="17" max="16384" width="11.42578125" style="1"/>
  </cols>
  <sheetData>
    <row r="1" spans="1:8" ht="15" customHeight="1">
      <c r="A1" s="57" t="s">
        <v>54</v>
      </c>
      <c r="B1" s="57"/>
      <c r="C1" s="57"/>
      <c r="D1" s="57"/>
      <c r="E1" s="57"/>
      <c r="F1" s="57"/>
      <c r="G1" s="57"/>
      <c r="H1" s="57"/>
    </row>
    <row r="2" spans="1:8" ht="15" customHeight="1">
      <c r="A2" s="58" t="s">
        <v>53</v>
      </c>
      <c r="B2" s="58"/>
      <c r="C2" s="58"/>
      <c r="D2" s="58"/>
      <c r="E2" s="58"/>
      <c r="F2" s="58"/>
      <c r="G2" s="58"/>
      <c r="H2" s="58"/>
    </row>
    <row r="3" spans="1:8" ht="15" customHeight="1">
      <c r="A3" s="59" t="s">
        <v>52</v>
      </c>
      <c r="B3" s="59"/>
      <c r="C3" s="59"/>
      <c r="D3" s="59"/>
      <c r="E3" s="59"/>
      <c r="F3" s="59"/>
      <c r="G3" s="59"/>
      <c r="H3" s="59"/>
    </row>
    <row r="4" spans="1:8">
      <c r="A4" s="55"/>
      <c r="B4" s="55"/>
      <c r="C4" s="55"/>
      <c r="D4" s="55"/>
      <c r="E4" s="55"/>
      <c r="F4" s="55"/>
      <c r="G4" s="55"/>
      <c r="H4" s="55"/>
    </row>
    <row r="5" spans="1:8" s="51" customFormat="1" ht="12" customHeight="1">
      <c r="A5" s="60" t="s">
        <v>51</v>
      </c>
      <c r="B5" s="61" t="s">
        <v>50</v>
      </c>
      <c r="C5" s="61"/>
      <c r="D5" s="61"/>
      <c r="E5" s="61" t="s">
        <v>49</v>
      </c>
      <c r="F5" s="61"/>
      <c r="G5" s="61"/>
      <c r="H5" s="52" t="s">
        <v>48</v>
      </c>
    </row>
    <row r="6" spans="1:8" s="51" customFormat="1" ht="12" customHeight="1">
      <c r="A6" s="60"/>
      <c r="B6" s="53" t="s">
        <v>47</v>
      </c>
      <c r="C6" s="54" t="s">
        <v>46</v>
      </c>
      <c r="D6" s="53" t="s">
        <v>45</v>
      </c>
      <c r="E6" s="53" t="s">
        <v>47</v>
      </c>
      <c r="F6" s="54" t="s">
        <v>46</v>
      </c>
      <c r="G6" s="53" t="s">
        <v>45</v>
      </c>
      <c r="H6" s="52" t="s">
        <v>44</v>
      </c>
    </row>
    <row r="7" spans="1:8" ht="9" customHeight="1">
      <c r="A7" s="15"/>
      <c r="B7" s="5"/>
      <c r="C7" s="5"/>
      <c r="D7" s="5"/>
      <c r="E7" s="14"/>
      <c r="F7" s="5"/>
      <c r="G7" s="5"/>
      <c r="H7" s="5"/>
    </row>
    <row r="8" spans="1:8" ht="15" customHeight="1">
      <c r="A8" s="23" t="s">
        <v>43</v>
      </c>
      <c r="B8" s="40">
        <f t="shared" ref="B8:H8" si="0">SUM(B9:B50)/2</f>
        <v>1784</v>
      </c>
      <c r="C8" s="40">
        <f t="shared" si="0"/>
        <v>1463</v>
      </c>
      <c r="D8" s="40">
        <f t="shared" si="0"/>
        <v>3247</v>
      </c>
      <c r="E8" s="40">
        <f t="shared" si="0"/>
        <v>6428</v>
      </c>
      <c r="F8" s="40">
        <f t="shared" si="0"/>
        <v>7341</v>
      </c>
      <c r="G8" s="40">
        <f t="shared" si="0"/>
        <v>13769</v>
      </c>
      <c r="H8" s="40">
        <f t="shared" si="0"/>
        <v>17016</v>
      </c>
    </row>
    <row r="9" spans="1:8" ht="15" customHeight="1">
      <c r="A9" s="44" t="s">
        <v>30</v>
      </c>
      <c r="B9" s="43">
        <f>SUM(B10:B13)</f>
        <v>242</v>
      </c>
      <c r="C9" s="43">
        <f>SUM(C10:C13)</f>
        <v>175</v>
      </c>
      <c r="D9" s="43">
        <f t="shared" ref="D9:D28" si="1">SUM(B9:C9)</f>
        <v>417</v>
      </c>
      <c r="E9" s="43">
        <f>SUM(E10:E13)</f>
        <v>899</v>
      </c>
      <c r="F9" s="43">
        <f>SUM(F10:F13)</f>
        <v>644</v>
      </c>
      <c r="G9" s="43">
        <f t="shared" ref="G9:G50" si="2">SUM(E9:F9)</f>
        <v>1543</v>
      </c>
      <c r="H9" s="43">
        <f t="shared" ref="H9:H21" si="3">SUM(D9,G9)</f>
        <v>1960</v>
      </c>
    </row>
    <row r="10" spans="1:8" ht="15" customHeight="1">
      <c r="A10" s="42" t="s">
        <v>29</v>
      </c>
      <c r="B10" s="41">
        <v>77</v>
      </c>
      <c r="C10" s="41">
        <v>59</v>
      </c>
      <c r="D10" s="41">
        <f t="shared" si="1"/>
        <v>136</v>
      </c>
      <c r="E10" s="41">
        <f>517-196</f>
        <v>321</v>
      </c>
      <c r="F10" s="41">
        <f>518-265</f>
        <v>253</v>
      </c>
      <c r="G10" s="41">
        <f t="shared" si="2"/>
        <v>574</v>
      </c>
      <c r="H10" s="41">
        <f t="shared" si="3"/>
        <v>710</v>
      </c>
    </row>
    <row r="11" spans="1:8" ht="15" customHeight="1">
      <c r="A11" s="42" t="s">
        <v>28</v>
      </c>
      <c r="B11" s="41">
        <f>246-167</f>
        <v>79</v>
      </c>
      <c r="C11" s="41">
        <f>153-111</f>
        <v>42</v>
      </c>
      <c r="D11" s="41">
        <f t="shared" si="1"/>
        <v>121</v>
      </c>
      <c r="E11" s="41">
        <f>592-307</f>
        <v>285</v>
      </c>
      <c r="F11" s="41">
        <f>307-183</f>
        <v>124</v>
      </c>
      <c r="G11" s="41">
        <f t="shared" si="2"/>
        <v>409</v>
      </c>
      <c r="H11" s="41">
        <f t="shared" si="3"/>
        <v>530</v>
      </c>
    </row>
    <row r="12" spans="1:8" ht="15" customHeight="1">
      <c r="A12" s="42" t="s">
        <v>27</v>
      </c>
      <c r="B12" s="41">
        <f>149-98</f>
        <v>51</v>
      </c>
      <c r="C12" s="41">
        <f>127-89</f>
        <v>38</v>
      </c>
      <c r="D12" s="41">
        <f t="shared" si="1"/>
        <v>89</v>
      </c>
      <c r="E12" s="41">
        <f>323-178</f>
        <v>145</v>
      </c>
      <c r="F12" s="41">
        <f>365-210</f>
        <v>155</v>
      </c>
      <c r="G12" s="41">
        <f t="shared" si="2"/>
        <v>300</v>
      </c>
      <c r="H12" s="41">
        <f t="shared" si="3"/>
        <v>389</v>
      </c>
    </row>
    <row r="13" spans="1:8" ht="15" customHeight="1">
      <c r="A13" s="42" t="s">
        <v>26</v>
      </c>
      <c r="B13" s="41">
        <f>95-60</f>
        <v>35</v>
      </c>
      <c r="C13" s="41">
        <f>117-81</f>
        <v>36</v>
      </c>
      <c r="D13" s="41">
        <f t="shared" si="1"/>
        <v>71</v>
      </c>
      <c r="E13" s="41">
        <f>249-101</f>
        <v>148</v>
      </c>
      <c r="F13" s="41">
        <f>240-128</f>
        <v>112</v>
      </c>
      <c r="G13" s="41">
        <f t="shared" si="2"/>
        <v>260</v>
      </c>
      <c r="H13" s="41">
        <f t="shared" si="3"/>
        <v>331</v>
      </c>
    </row>
    <row r="14" spans="1:8" ht="15" customHeight="1">
      <c r="A14" s="44" t="s">
        <v>25</v>
      </c>
      <c r="B14" s="43">
        <f>SUM(B15:B17)</f>
        <v>358</v>
      </c>
      <c r="C14" s="43">
        <f>SUM(C15:C17)</f>
        <v>216</v>
      </c>
      <c r="D14" s="43">
        <f t="shared" si="1"/>
        <v>574</v>
      </c>
      <c r="E14" s="43">
        <f>SUM(E15:E17)</f>
        <v>991</v>
      </c>
      <c r="F14" s="43">
        <f>SUM(F15:F17)</f>
        <v>820</v>
      </c>
      <c r="G14" s="43">
        <f t="shared" si="2"/>
        <v>1811</v>
      </c>
      <c r="H14" s="43">
        <f t="shared" si="3"/>
        <v>2385</v>
      </c>
    </row>
    <row r="15" spans="1:8" ht="15" customHeight="1">
      <c r="A15" s="42" t="s">
        <v>24</v>
      </c>
      <c r="B15" s="41">
        <f>363-207</f>
        <v>156</v>
      </c>
      <c r="C15" s="41">
        <f>213-122</f>
        <v>91</v>
      </c>
      <c r="D15" s="41">
        <f t="shared" si="1"/>
        <v>247</v>
      </c>
      <c r="E15" s="41">
        <f>887-476</f>
        <v>411</v>
      </c>
      <c r="F15" s="41">
        <f>791-426</f>
        <v>365</v>
      </c>
      <c r="G15" s="41">
        <f t="shared" si="2"/>
        <v>776</v>
      </c>
      <c r="H15" s="41">
        <f t="shared" si="3"/>
        <v>1023</v>
      </c>
    </row>
    <row r="16" spans="1:8" ht="15" customHeight="1">
      <c r="A16" s="42" t="s">
        <v>23</v>
      </c>
      <c r="B16" s="41">
        <f>304-168</f>
        <v>136</v>
      </c>
      <c r="C16" s="41">
        <f>264-150</f>
        <v>114</v>
      </c>
      <c r="D16" s="41">
        <f t="shared" si="1"/>
        <v>250</v>
      </c>
      <c r="E16" s="41">
        <f>734-359</f>
        <v>375</v>
      </c>
      <c r="F16" s="41">
        <f>886-474</f>
        <v>412</v>
      </c>
      <c r="G16" s="41">
        <f t="shared" si="2"/>
        <v>787</v>
      </c>
      <c r="H16" s="41">
        <f t="shared" si="3"/>
        <v>1037</v>
      </c>
    </row>
    <row r="17" spans="1:8" ht="15" customHeight="1">
      <c r="A17" s="42" t="s">
        <v>22</v>
      </c>
      <c r="B17" s="41">
        <f>149-83</f>
        <v>66</v>
      </c>
      <c r="C17" s="41">
        <f>25-14</f>
        <v>11</v>
      </c>
      <c r="D17" s="41">
        <f t="shared" si="1"/>
        <v>77</v>
      </c>
      <c r="E17" s="41">
        <f>495-290</f>
        <v>205</v>
      </c>
      <c r="F17" s="41">
        <f>97-54</f>
        <v>43</v>
      </c>
      <c r="G17" s="41">
        <f t="shared" si="2"/>
        <v>248</v>
      </c>
      <c r="H17" s="41">
        <f t="shared" si="3"/>
        <v>325</v>
      </c>
    </row>
    <row r="18" spans="1:8" ht="15" customHeight="1">
      <c r="A18" s="44" t="s">
        <v>21</v>
      </c>
      <c r="B18" s="43">
        <f>B19</f>
        <v>340</v>
      </c>
      <c r="C18" s="43">
        <f>C19</f>
        <v>244</v>
      </c>
      <c r="D18" s="43">
        <f t="shared" si="1"/>
        <v>584</v>
      </c>
      <c r="E18" s="43">
        <f>E19</f>
        <v>1303</v>
      </c>
      <c r="F18" s="43">
        <f>F19</f>
        <v>1080</v>
      </c>
      <c r="G18" s="43">
        <f t="shared" si="2"/>
        <v>2383</v>
      </c>
      <c r="H18" s="43">
        <f t="shared" si="3"/>
        <v>2967</v>
      </c>
    </row>
    <row r="19" spans="1:8" ht="15" customHeight="1">
      <c r="A19" s="42" t="s">
        <v>20</v>
      </c>
      <c r="B19" s="41">
        <f>637-297</f>
        <v>340</v>
      </c>
      <c r="C19" s="41">
        <f>438-194</f>
        <v>244</v>
      </c>
      <c r="D19" s="41">
        <f t="shared" si="1"/>
        <v>584</v>
      </c>
      <c r="E19" s="41">
        <f>2151-848</f>
        <v>1303</v>
      </c>
      <c r="F19" s="41">
        <f>1724-644</f>
        <v>1080</v>
      </c>
      <c r="G19" s="41">
        <f t="shared" si="2"/>
        <v>2383</v>
      </c>
      <c r="H19" s="41">
        <f t="shared" si="3"/>
        <v>2967</v>
      </c>
    </row>
    <row r="20" spans="1:8" ht="15" customHeight="1">
      <c r="A20" s="44" t="s">
        <v>19</v>
      </c>
      <c r="B20" s="43">
        <f>B21</f>
        <v>121</v>
      </c>
      <c r="C20" s="43">
        <f>C21</f>
        <v>65</v>
      </c>
      <c r="D20" s="43">
        <f t="shared" si="1"/>
        <v>186</v>
      </c>
      <c r="E20" s="43">
        <f>E21</f>
        <v>433</v>
      </c>
      <c r="F20" s="43">
        <f>F21</f>
        <v>235</v>
      </c>
      <c r="G20" s="43">
        <f t="shared" si="2"/>
        <v>668</v>
      </c>
      <c r="H20" s="43">
        <f t="shared" si="3"/>
        <v>854</v>
      </c>
    </row>
    <row r="21" spans="1:8" ht="15" customHeight="1">
      <c r="A21" s="42" t="s">
        <v>18</v>
      </c>
      <c r="B21" s="41">
        <f>294-173</f>
        <v>121</v>
      </c>
      <c r="C21" s="41">
        <f>120-55</f>
        <v>65</v>
      </c>
      <c r="D21" s="41">
        <f t="shared" si="1"/>
        <v>186</v>
      </c>
      <c r="E21" s="41">
        <f>711-278</f>
        <v>433</v>
      </c>
      <c r="F21" s="41">
        <f>361-126</f>
        <v>235</v>
      </c>
      <c r="G21" s="41">
        <f t="shared" si="2"/>
        <v>668</v>
      </c>
      <c r="H21" s="41">
        <f t="shared" si="3"/>
        <v>854</v>
      </c>
    </row>
    <row r="22" spans="1:8" ht="15" customHeight="1">
      <c r="A22" s="44" t="s">
        <v>17</v>
      </c>
      <c r="B22" s="43">
        <f>B23+B24+B25+B26+B27+B28</f>
        <v>248</v>
      </c>
      <c r="C22" s="43">
        <f>C23+C24+C25+C26+C27+C28</f>
        <v>235</v>
      </c>
      <c r="D22" s="43">
        <f t="shared" si="1"/>
        <v>483</v>
      </c>
      <c r="E22" s="43">
        <f>E23+E24+E25+E26+E27+E28</f>
        <v>770</v>
      </c>
      <c r="F22" s="43">
        <f>F23+F24+F25+F26+F27+F28</f>
        <v>987</v>
      </c>
      <c r="G22" s="43">
        <f t="shared" si="2"/>
        <v>1757</v>
      </c>
      <c r="H22" s="43">
        <f>H23+H24+H25+H26+H27+H28</f>
        <v>2240</v>
      </c>
    </row>
    <row r="23" spans="1:8" ht="15" customHeight="1">
      <c r="A23" s="42" t="s">
        <v>42</v>
      </c>
      <c r="B23" s="41">
        <v>66</v>
      </c>
      <c r="C23" s="41">
        <v>20</v>
      </c>
      <c r="D23" s="41">
        <f t="shared" si="1"/>
        <v>86</v>
      </c>
      <c r="E23" s="41">
        <v>193</v>
      </c>
      <c r="F23" s="41">
        <v>87</v>
      </c>
      <c r="G23" s="41">
        <f t="shared" si="2"/>
        <v>280</v>
      </c>
      <c r="H23" s="41">
        <f t="shared" ref="H23:H50" si="4">SUM(D23,G23)</f>
        <v>366</v>
      </c>
    </row>
    <row r="24" spans="1:8" ht="15" customHeight="1">
      <c r="A24" s="42" t="s">
        <v>41</v>
      </c>
      <c r="B24" s="41">
        <v>31</v>
      </c>
      <c r="C24" s="41">
        <v>31</v>
      </c>
      <c r="D24" s="41">
        <f t="shared" si="1"/>
        <v>62</v>
      </c>
      <c r="E24" s="41">
        <v>114</v>
      </c>
      <c r="F24" s="41">
        <v>106</v>
      </c>
      <c r="G24" s="41">
        <f t="shared" si="2"/>
        <v>220</v>
      </c>
      <c r="H24" s="41">
        <f t="shared" si="4"/>
        <v>282</v>
      </c>
    </row>
    <row r="25" spans="1:8" ht="15" customHeight="1">
      <c r="A25" s="42" t="s">
        <v>40</v>
      </c>
      <c r="B25" s="41">
        <v>61</v>
      </c>
      <c r="C25" s="41">
        <v>23</v>
      </c>
      <c r="D25" s="41">
        <f t="shared" si="1"/>
        <v>84</v>
      </c>
      <c r="E25" s="41">
        <v>170</v>
      </c>
      <c r="F25" s="41">
        <v>114</v>
      </c>
      <c r="G25" s="41">
        <f t="shared" si="2"/>
        <v>284</v>
      </c>
      <c r="H25" s="41">
        <f t="shared" si="4"/>
        <v>368</v>
      </c>
    </row>
    <row r="26" spans="1:8" ht="15" customHeight="1">
      <c r="A26" s="42" t="s">
        <v>39</v>
      </c>
      <c r="B26" s="41">
        <v>59</v>
      </c>
      <c r="C26" s="41">
        <v>70</v>
      </c>
      <c r="D26" s="41">
        <f t="shared" si="1"/>
        <v>129</v>
      </c>
      <c r="E26" s="41">
        <v>183</v>
      </c>
      <c r="F26" s="41">
        <v>262</v>
      </c>
      <c r="G26" s="41">
        <f t="shared" si="2"/>
        <v>445</v>
      </c>
      <c r="H26" s="41">
        <f t="shared" si="4"/>
        <v>574</v>
      </c>
    </row>
    <row r="27" spans="1:8" ht="15" customHeight="1">
      <c r="A27" s="42" t="s">
        <v>38</v>
      </c>
      <c r="B27" s="41">
        <v>8</v>
      </c>
      <c r="C27" s="41">
        <v>16</v>
      </c>
      <c r="D27" s="41">
        <f t="shared" si="1"/>
        <v>24</v>
      </c>
      <c r="E27" s="41">
        <v>25</v>
      </c>
      <c r="F27" s="41">
        <v>34</v>
      </c>
      <c r="G27" s="41">
        <f t="shared" si="2"/>
        <v>59</v>
      </c>
      <c r="H27" s="41">
        <f t="shared" si="4"/>
        <v>83</v>
      </c>
    </row>
    <row r="28" spans="1:8" ht="15" customHeight="1">
      <c r="A28" s="42" t="s">
        <v>15</v>
      </c>
      <c r="B28" s="41">
        <f>114-91</f>
        <v>23</v>
      </c>
      <c r="C28" s="41">
        <f>419-344</f>
        <v>75</v>
      </c>
      <c r="D28" s="41">
        <f t="shared" si="1"/>
        <v>98</v>
      </c>
      <c r="E28" s="41">
        <f>252-167</f>
        <v>85</v>
      </c>
      <c r="F28" s="41">
        <f>1175-791</f>
        <v>384</v>
      </c>
      <c r="G28" s="41">
        <f t="shared" si="2"/>
        <v>469</v>
      </c>
      <c r="H28" s="41">
        <f t="shared" si="4"/>
        <v>567</v>
      </c>
    </row>
    <row r="29" spans="1:8" ht="15" customHeight="1">
      <c r="A29" s="50" t="s">
        <v>37</v>
      </c>
      <c r="B29" s="43">
        <f>B30</f>
        <v>116</v>
      </c>
      <c r="C29" s="43">
        <f>C30</f>
        <v>159</v>
      </c>
      <c r="D29" s="43">
        <v>275</v>
      </c>
      <c r="E29" s="43">
        <f>E30</f>
        <v>385</v>
      </c>
      <c r="F29" s="43">
        <f>F30</f>
        <v>604</v>
      </c>
      <c r="G29" s="43">
        <f t="shared" si="2"/>
        <v>989</v>
      </c>
      <c r="H29" s="43">
        <f t="shared" si="4"/>
        <v>1264</v>
      </c>
    </row>
    <row r="30" spans="1:8" ht="15" customHeight="1">
      <c r="A30" s="42" t="s">
        <v>6</v>
      </c>
      <c r="B30" s="49">
        <v>116</v>
      </c>
      <c r="C30" s="49">
        <v>159</v>
      </c>
      <c r="D30" s="41">
        <f t="shared" ref="D30:D42" si="5">SUM(B30:C30)</f>
        <v>275</v>
      </c>
      <c r="E30" s="49">
        <v>385</v>
      </c>
      <c r="F30" s="49">
        <v>604</v>
      </c>
      <c r="G30" s="41">
        <f t="shared" si="2"/>
        <v>989</v>
      </c>
      <c r="H30" s="41">
        <f t="shared" si="4"/>
        <v>1264</v>
      </c>
    </row>
    <row r="31" spans="1:8" ht="15" customHeight="1">
      <c r="A31" s="44" t="s">
        <v>14</v>
      </c>
      <c r="B31" s="43">
        <f>+B32+B33+B34+B35+B36+B37+B38</f>
        <v>211</v>
      </c>
      <c r="C31" s="43">
        <f>+C32+C33+C34+C35+C36+C37+C38</f>
        <v>231</v>
      </c>
      <c r="D31" s="43">
        <f t="shared" si="5"/>
        <v>442</v>
      </c>
      <c r="E31" s="43">
        <f>+E32+E33+E34+E35+E36+E37+E38</f>
        <v>709</v>
      </c>
      <c r="F31" s="43">
        <f>+F32+F33+F34+F35+F36+F37+F38</f>
        <v>728</v>
      </c>
      <c r="G31" s="43">
        <f t="shared" si="2"/>
        <v>1437</v>
      </c>
      <c r="H31" s="43">
        <f t="shared" si="4"/>
        <v>1879</v>
      </c>
    </row>
    <row r="32" spans="1:8" ht="15" customHeight="1">
      <c r="A32" s="42" t="s">
        <v>20</v>
      </c>
      <c r="B32" s="41">
        <v>123</v>
      </c>
      <c r="C32" s="41">
        <v>135</v>
      </c>
      <c r="D32" s="41">
        <f t="shared" si="5"/>
        <v>258</v>
      </c>
      <c r="E32" s="41">
        <v>493</v>
      </c>
      <c r="F32" s="41">
        <v>431</v>
      </c>
      <c r="G32" s="41">
        <f t="shared" si="2"/>
        <v>924</v>
      </c>
      <c r="H32" s="41">
        <f t="shared" si="4"/>
        <v>1182</v>
      </c>
    </row>
    <row r="33" spans="1:8" ht="15" customHeight="1">
      <c r="A33" s="42" t="s">
        <v>13</v>
      </c>
      <c r="B33" s="41">
        <v>0</v>
      </c>
      <c r="C33" s="41">
        <v>0</v>
      </c>
      <c r="D33" s="41">
        <f t="shared" si="5"/>
        <v>0</v>
      </c>
      <c r="E33" s="41">
        <v>4</v>
      </c>
      <c r="F33" s="41">
        <v>5</v>
      </c>
      <c r="G33" s="41">
        <f t="shared" si="2"/>
        <v>9</v>
      </c>
      <c r="H33" s="41">
        <f t="shared" si="4"/>
        <v>9</v>
      </c>
    </row>
    <row r="34" spans="1:8" ht="15" customHeight="1">
      <c r="A34" s="42" t="s">
        <v>12</v>
      </c>
      <c r="B34" s="41">
        <f>11-7</f>
        <v>4</v>
      </c>
      <c r="C34" s="41">
        <f>31-22</f>
        <v>9</v>
      </c>
      <c r="D34" s="41">
        <f t="shared" si="5"/>
        <v>13</v>
      </c>
      <c r="E34" s="41">
        <f>25-15</f>
        <v>10</v>
      </c>
      <c r="F34" s="41">
        <f>44-33</f>
        <v>11</v>
      </c>
      <c r="G34" s="41">
        <f t="shared" si="2"/>
        <v>21</v>
      </c>
      <c r="H34" s="41">
        <f t="shared" si="4"/>
        <v>34</v>
      </c>
    </row>
    <row r="35" spans="1:8" ht="15" customHeight="1">
      <c r="A35" s="42" t="s">
        <v>11</v>
      </c>
      <c r="B35" s="41">
        <v>0</v>
      </c>
      <c r="C35" s="41">
        <v>0</v>
      </c>
      <c r="D35" s="41">
        <f t="shared" si="5"/>
        <v>0</v>
      </c>
      <c r="E35" s="41">
        <v>1</v>
      </c>
      <c r="F35" s="41">
        <v>1</v>
      </c>
      <c r="G35" s="41">
        <f t="shared" si="2"/>
        <v>2</v>
      </c>
      <c r="H35" s="41">
        <f t="shared" si="4"/>
        <v>2</v>
      </c>
    </row>
    <row r="36" spans="1:8" ht="15" customHeight="1">
      <c r="A36" s="42" t="s">
        <v>10</v>
      </c>
      <c r="B36" s="41">
        <f>16-14</f>
        <v>2</v>
      </c>
      <c r="C36" s="41">
        <f>9-7</f>
        <v>2</v>
      </c>
      <c r="D36" s="41">
        <f t="shared" si="5"/>
        <v>4</v>
      </c>
      <c r="E36" s="41">
        <f>21-12</f>
        <v>9</v>
      </c>
      <c r="F36" s="41">
        <f>26-11</f>
        <v>15</v>
      </c>
      <c r="G36" s="41">
        <f t="shared" si="2"/>
        <v>24</v>
      </c>
      <c r="H36" s="41">
        <f t="shared" si="4"/>
        <v>28</v>
      </c>
    </row>
    <row r="37" spans="1:8" ht="15" customHeight="1">
      <c r="A37" s="42" t="s">
        <v>36</v>
      </c>
      <c r="B37" s="41">
        <v>0</v>
      </c>
      <c r="C37" s="41">
        <v>0</v>
      </c>
      <c r="D37" s="41">
        <f t="shared" si="5"/>
        <v>0</v>
      </c>
      <c r="E37" s="41">
        <v>1</v>
      </c>
      <c r="F37" s="41">
        <v>0</v>
      </c>
      <c r="G37" s="41">
        <f t="shared" si="2"/>
        <v>1</v>
      </c>
      <c r="H37" s="41">
        <f t="shared" si="4"/>
        <v>1</v>
      </c>
    </row>
    <row r="38" spans="1:8" ht="15" customHeight="1">
      <c r="A38" s="42" t="s">
        <v>27</v>
      </c>
      <c r="B38" s="41">
        <v>82</v>
      </c>
      <c r="C38" s="41">
        <v>85</v>
      </c>
      <c r="D38" s="41">
        <f t="shared" si="5"/>
        <v>167</v>
      </c>
      <c r="E38" s="41">
        <v>191</v>
      </c>
      <c r="F38" s="41">
        <v>265</v>
      </c>
      <c r="G38" s="41">
        <f t="shared" si="2"/>
        <v>456</v>
      </c>
      <c r="H38" s="41">
        <f t="shared" si="4"/>
        <v>623</v>
      </c>
    </row>
    <row r="39" spans="1:8" ht="15" customHeight="1">
      <c r="A39" s="44" t="s">
        <v>35</v>
      </c>
      <c r="B39" s="43">
        <f>+B40+B41+B42</f>
        <v>148</v>
      </c>
      <c r="C39" s="43">
        <f>+C40+C41+C42</f>
        <v>131</v>
      </c>
      <c r="D39" s="43">
        <f t="shared" si="5"/>
        <v>279</v>
      </c>
      <c r="E39" s="43">
        <f>+E40+E41+E42</f>
        <v>568</v>
      </c>
      <c r="F39" s="43">
        <f>+F40+F41+F42</f>
        <v>441</v>
      </c>
      <c r="G39" s="43">
        <f t="shared" si="2"/>
        <v>1009</v>
      </c>
      <c r="H39" s="43">
        <f t="shared" si="4"/>
        <v>1288</v>
      </c>
    </row>
    <row r="40" spans="1:8" ht="15" customHeight="1">
      <c r="A40" s="42" t="s">
        <v>20</v>
      </c>
      <c r="B40" s="41">
        <v>61</v>
      </c>
      <c r="C40" s="41">
        <v>63</v>
      </c>
      <c r="D40" s="41">
        <f t="shared" si="5"/>
        <v>124</v>
      </c>
      <c r="E40" s="41">
        <v>286</v>
      </c>
      <c r="F40" s="41">
        <v>207</v>
      </c>
      <c r="G40" s="41">
        <f t="shared" si="2"/>
        <v>493</v>
      </c>
      <c r="H40" s="41">
        <f t="shared" si="4"/>
        <v>617</v>
      </c>
    </row>
    <row r="41" spans="1:8" ht="15" customHeight="1">
      <c r="A41" s="42" t="s">
        <v>18</v>
      </c>
      <c r="B41" s="41">
        <v>47</v>
      </c>
      <c r="C41" s="41">
        <v>33</v>
      </c>
      <c r="D41" s="41">
        <f t="shared" si="5"/>
        <v>80</v>
      </c>
      <c r="E41" s="41">
        <v>151</v>
      </c>
      <c r="F41" s="41">
        <v>89</v>
      </c>
      <c r="G41" s="41">
        <f t="shared" si="2"/>
        <v>240</v>
      </c>
      <c r="H41" s="41">
        <f t="shared" si="4"/>
        <v>320</v>
      </c>
    </row>
    <row r="42" spans="1:8" ht="15" customHeight="1">
      <c r="A42" s="42" t="s">
        <v>27</v>
      </c>
      <c r="B42" s="41">
        <v>40</v>
      </c>
      <c r="C42" s="41">
        <v>35</v>
      </c>
      <c r="D42" s="41">
        <f t="shared" si="5"/>
        <v>75</v>
      </c>
      <c r="E42" s="41">
        <v>131</v>
      </c>
      <c r="F42" s="41">
        <v>145</v>
      </c>
      <c r="G42" s="41">
        <f t="shared" si="2"/>
        <v>276</v>
      </c>
      <c r="H42" s="41">
        <f t="shared" si="4"/>
        <v>351</v>
      </c>
    </row>
    <row r="43" spans="1:8" ht="15" customHeight="1">
      <c r="A43" s="44" t="s">
        <v>9</v>
      </c>
      <c r="B43" s="43">
        <f>B44</f>
        <v>0</v>
      </c>
      <c r="C43" s="43">
        <f>C44</f>
        <v>3</v>
      </c>
      <c r="D43" s="43">
        <v>3</v>
      </c>
      <c r="E43" s="43">
        <f>E44</f>
        <v>23</v>
      </c>
      <c r="F43" s="43">
        <f>F44</f>
        <v>12</v>
      </c>
      <c r="G43" s="43">
        <f t="shared" si="2"/>
        <v>35</v>
      </c>
      <c r="H43" s="43">
        <f t="shared" si="4"/>
        <v>38</v>
      </c>
    </row>
    <row r="44" spans="1:8" ht="15" customHeight="1">
      <c r="A44" s="42" t="s">
        <v>8</v>
      </c>
      <c r="B44" s="41">
        <f>68-68</f>
        <v>0</v>
      </c>
      <c r="C44" s="41">
        <f>87-84</f>
        <v>3</v>
      </c>
      <c r="D44" s="41">
        <f>SUM(B44:C44)</f>
        <v>3</v>
      </c>
      <c r="E44" s="41">
        <v>23</v>
      </c>
      <c r="F44" s="41">
        <v>12</v>
      </c>
      <c r="G44" s="41">
        <f t="shared" si="2"/>
        <v>35</v>
      </c>
      <c r="H44" s="41">
        <f t="shared" si="4"/>
        <v>38</v>
      </c>
    </row>
    <row r="45" spans="1:8" ht="15" customHeight="1">
      <c r="A45" s="44" t="s">
        <v>7</v>
      </c>
      <c r="B45" s="43">
        <f>B46</f>
        <v>0</v>
      </c>
      <c r="C45" s="43">
        <v>0</v>
      </c>
      <c r="D45" s="43">
        <v>0</v>
      </c>
      <c r="E45" s="43">
        <f>E46</f>
        <v>14</v>
      </c>
      <c r="F45" s="43">
        <f>F46</f>
        <v>47</v>
      </c>
      <c r="G45" s="43">
        <f t="shared" si="2"/>
        <v>61</v>
      </c>
      <c r="H45" s="43">
        <f t="shared" si="4"/>
        <v>61</v>
      </c>
    </row>
    <row r="46" spans="1:8" ht="15" customHeight="1">
      <c r="A46" s="42" t="s">
        <v>6</v>
      </c>
      <c r="B46" s="41">
        <f>315-315</f>
        <v>0</v>
      </c>
      <c r="C46" s="41">
        <f>696-696</f>
        <v>0</v>
      </c>
      <c r="D46" s="41">
        <v>0</v>
      </c>
      <c r="E46" s="41">
        <f>763-749</f>
        <v>14</v>
      </c>
      <c r="F46" s="41">
        <f>1797-1750</f>
        <v>47</v>
      </c>
      <c r="G46" s="41">
        <f t="shared" si="2"/>
        <v>61</v>
      </c>
      <c r="H46" s="41">
        <f t="shared" si="4"/>
        <v>61</v>
      </c>
    </row>
    <row r="47" spans="1:8" ht="15" customHeight="1">
      <c r="A47" s="48" t="s">
        <v>34</v>
      </c>
      <c r="B47" s="47" t="s">
        <v>32</v>
      </c>
      <c r="C47" s="47" t="s">
        <v>32</v>
      </c>
      <c r="D47" s="47" t="s">
        <v>32</v>
      </c>
      <c r="E47" s="43">
        <f>SUM(E48:E48)</f>
        <v>316</v>
      </c>
      <c r="F47" s="43">
        <f>SUM(F48:F48)</f>
        <v>1675</v>
      </c>
      <c r="G47" s="43">
        <f t="shared" si="2"/>
        <v>1991</v>
      </c>
      <c r="H47" s="43">
        <f t="shared" si="4"/>
        <v>1991</v>
      </c>
    </row>
    <row r="48" spans="1:8" ht="15" customHeight="1">
      <c r="A48" s="46" t="s">
        <v>33</v>
      </c>
      <c r="B48" s="45" t="s">
        <v>32</v>
      </c>
      <c r="C48" s="45" t="s">
        <v>32</v>
      </c>
      <c r="D48" s="45" t="s">
        <v>32</v>
      </c>
      <c r="E48" s="41">
        <v>316</v>
      </c>
      <c r="F48" s="41">
        <v>1675</v>
      </c>
      <c r="G48" s="41">
        <f t="shared" si="2"/>
        <v>1991</v>
      </c>
      <c r="H48" s="41">
        <f t="shared" si="4"/>
        <v>1991</v>
      </c>
    </row>
    <row r="49" spans="1:8" ht="15" customHeight="1">
      <c r="A49" s="44" t="s">
        <v>5</v>
      </c>
      <c r="B49" s="43">
        <f>B50</f>
        <v>0</v>
      </c>
      <c r="C49" s="43">
        <f>C50</f>
        <v>4</v>
      </c>
      <c r="D49" s="43">
        <f>SUM(B49:C49)</f>
        <v>4</v>
      </c>
      <c r="E49" s="43">
        <f>E50</f>
        <v>17</v>
      </c>
      <c r="F49" s="43">
        <f>F50</f>
        <v>68</v>
      </c>
      <c r="G49" s="43">
        <f t="shared" si="2"/>
        <v>85</v>
      </c>
      <c r="H49" s="43">
        <f t="shared" si="4"/>
        <v>89</v>
      </c>
    </row>
    <row r="50" spans="1:8" ht="15" customHeight="1">
      <c r="A50" s="42" t="s">
        <v>4</v>
      </c>
      <c r="B50" s="41">
        <v>0</v>
      </c>
      <c r="C50" s="41">
        <v>4</v>
      </c>
      <c r="D50" s="41">
        <f>SUM(B50:C50)</f>
        <v>4</v>
      </c>
      <c r="E50" s="41">
        <f>103-86</f>
        <v>17</v>
      </c>
      <c r="F50" s="41">
        <f>550-482</f>
        <v>68</v>
      </c>
      <c r="G50" s="41">
        <f t="shared" si="2"/>
        <v>85</v>
      </c>
      <c r="H50" s="41">
        <f t="shared" si="4"/>
        <v>89</v>
      </c>
    </row>
    <row r="51" spans="1:8" ht="9" customHeight="1">
      <c r="A51" s="22"/>
      <c r="B51" s="21"/>
      <c r="C51" s="21"/>
      <c r="D51" s="20"/>
      <c r="E51" s="21"/>
      <c r="F51" s="21"/>
      <c r="G51" s="20"/>
      <c r="H51" s="20"/>
    </row>
    <row r="52" spans="1:8" ht="15" customHeight="1">
      <c r="A52" s="23" t="s">
        <v>31</v>
      </c>
      <c r="B52" s="40">
        <f t="shared" ref="B52:H52" si="6">SUM(B53:B79)/2</f>
        <v>1949</v>
      </c>
      <c r="C52" s="40">
        <f t="shared" si="6"/>
        <v>2312</v>
      </c>
      <c r="D52" s="40">
        <f t="shared" si="6"/>
        <v>4261</v>
      </c>
      <c r="E52" s="40">
        <f t="shared" si="6"/>
        <v>4248</v>
      </c>
      <c r="F52" s="40">
        <f t="shared" si="6"/>
        <v>5809</v>
      </c>
      <c r="G52" s="40">
        <f t="shared" si="6"/>
        <v>10057</v>
      </c>
      <c r="H52" s="39">
        <f t="shared" si="6"/>
        <v>14318</v>
      </c>
    </row>
    <row r="53" spans="1:8" s="23" customFormat="1" ht="15" customHeight="1">
      <c r="A53" s="35" t="s">
        <v>30</v>
      </c>
      <c r="B53" s="24">
        <f>SUM(B54:B57)</f>
        <v>454</v>
      </c>
      <c r="C53" s="24">
        <f>SUM(C54:C57)</f>
        <v>405</v>
      </c>
      <c r="D53" s="24">
        <f t="shared" ref="D53:D79" si="7">SUM(B53:C53)</f>
        <v>859</v>
      </c>
      <c r="E53" s="24">
        <f>SUM(E54:E57)</f>
        <v>782</v>
      </c>
      <c r="F53" s="24">
        <f>SUM(F54:F57)</f>
        <v>786</v>
      </c>
      <c r="G53" s="24">
        <f t="shared" ref="G53:G79" si="8">SUM(E53:F53)</f>
        <v>1568</v>
      </c>
      <c r="H53" s="24">
        <f t="shared" ref="H53:H79" si="9">SUM(G53,D53)</f>
        <v>2427</v>
      </c>
    </row>
    <row r="54" spans="1:8" s="15" customFormat="1" ht="15" customHeight="1">
      <c r="A54" s="38" t="s">
        <v>29</v>
      </c>
      <c r="B54" s="37">
        <v>129</v>
      </c>
      <c r="C54" s="37">
        <v>124</v>
      </c>
      <c r="D54" s="20">
        <f t="shared" si="7"/>
        <v>253</v>
      </c>
      <c r="E54" s="37">
        <v>196</v>
      </c>
      <c r="F54" s="37">
        <v>265</v>
      </c>
      <c r="G54" s="20">
        <f t="shared" si="8"/>
        <v>461</v>
      </c>
      <c r="H54" s="20">
        <f t="shared" si="9"/>
        <v>714</v>
      </c>
    </row>
    <row r="55" spans="1:8" s="15" customFormat="1" ht="15" customHeight="1">
      <c r="A55" s="38" t="s">
        <v>28</v>
      </c>
      <c r="B55" s="37">
        <v>167</v>
      </c>
      <c r="C55" s="37">
        <v>111</v>
      </c>
      <c r="D55" s="20">
        <f t="shared" si="7"/>
        <v>278</v>
      </c>
      <c r="E55" s="37">
        <v>307</v>
      </c>
      <c r="F55" s="37">
        <v>183</v>
      </c>
      <c r="G55" s="20">
        <f t="shared" si="8"/>
        <v>490</v>
      </c>
      <c r="H55" s="20">
        <f t="shared" si="9"/>
        <v>768</v>
      </c>
    </row>
    <row r="56" spans="1:8" s="15" customFormat="1" ht="15" customHeight="1">
      <c r="A56" s="38" t="s">
        <v>27</v>
      </c>
      <c r="B56" s="37">
        <v>98</v>
      </c>
      <c r="C56" s="37">
        <v>89</v>
      </c>
      <c r="D56" s="20">
        <f t="shared" si="7"/>
        <v>187</v>
      </c>
      <c r="E56" s="37">
        <v>178</v>
      </c>
      <c r="F56" s="37">
        <v>210</v>
      </c>
      <c r="G56" s="20">
        <f t="shared" si="8"/>
        <v>388</v>
      </c>
      <c r="H56" s="20">
        <f t="shared" si="9"/>
        <v>575</v>
      </c>
    </row>
    <row r="57" spans="1:8" s="15" customFormat="1" ht="15" customHeight="1">
      <c r="A57" s="38" t="s">
        <v>26</v>
      </c>
      <c r="B57" s="37">
        <v>60</v>
      </c>
      <c r="C57" s="37">
        <v>81</v>
      </c>
      <c r="D57" s="20">
        <f t="shared" si="7"/>
        <v>141</v>
      </c>
      <c r="E57" s="37">
        <v>101</v>
      </c>
      <c r="F57" s="37">
        <v>128</v>
      </c>
      <c r="G57" s="20">
        <f t="shared" si="8"/>
        <v>229</v>
      </c>
      <c r="H57" s="20">
        <f t="shared" si="9"/>
        <v>370</v>
      </c>
    </row>
    <row r="58" spans="1:8" s="23" customFormat="1" ht="15" customHeight="1">
      <c r="A58" s="35" t="s">
        <v>25</v>
      </c>
      <c r="B58" s="24">
        <f>SUM(B59:B61)</f>
        <v>458</v>
      </c>
      <c r="C58" s="24">
        <f>SUM(C59:C61)</f>
        <v>286</v>
      </c>
      <c r="D58" s="24">
        <f t="shared" si="7"/>
        <v>744</v>
      </c>
      <c r="E58" s="24">
        <f>SUM(E59:E61)</f>
        <v>1125</v>
      </c>
      <c r="F58" s="24">
        <f>SUM(F59:F61)</f>
        <v>954</v>
      </c>
      <c r="G58" s="24">
        <f t="shared" si="8"/>
        <v>2079</v>
      </c>
      <c r="H58" s="24">
        <f t="shared" si="9"/>
        <v>2823</v>
      </c>
    </row>
    <row r="59" spans="1:8" s="15" customFormat="1" ht="15" customHeight="1">
      <c r="A59" s="36" t="s">
        <v>24</v>
      </c>
      <c r="B59" s="21">
        <v>207</v>
      </c>
      <c r="C59" s="21">
        <v>122</v>
      </c>
      <c r="D59" s="20">
        <f t="shared" si="7"/>
        <v>329</v>
      </c>
      <c r="E59" s="31">
        <v>476</v>
      </c>
      <c r="F59" s="31">
        <v>426</v>
      </c>
      <c r="G59" s="20">
        <f t="shared" si="8"/>
        <v>902</v>
      </c>
      <c r="H59" s="20">
        <f t="shared" si="9"/>
        <v>1231</v>
      </c>
    </row>
    <row r="60" spans="1:8" s="15" customFormat="1" ht="15" customHeight="1">
      <c r="A60" s="36" t="s">
        <v>23</v>
      </c>
      <c r="B60" s="21">
        <v>168</v>
      </c>
      <c r="C60" s="21">
        <v>150</v>
      </c>
      <c r="D60" s="20">
        <f t="shared" si="7"/>
        <v>318</v>
      </c>
      <c r="E60" s="31">
        <v>359</v>
      </c>
      <c r="F60" s="31">
        <v>474</v>
      </c>
      <c r="G60" s="20">
        <f t="shared" si="8"/>
        <v>833</v>
      </c>
      <c r="H60" s="20">
        <f t="shared" si="9"/>
        <v>1151</v>
      </c>
    </row>
    <row r="61" spans="1:8" s="15" customFormat="1" ht="15" customHeight="1">
      <c r="A61" s="36" t="s">
        <v>22</v>
      </c>
      <c r="B61" s="21">
        <v>83</v>
      </c>
      <c r="C61" s="21">
        <v>14</v>
      </c>
      <c r="D61" s="20">
        <f t="shared" si="7"/>
        <v>97</v>
      </c>
      <c r="E61" s="21">
        <v>290</v>
      </c>
      <c r="F61" s="21">
        <v>54</v>
      </c>
      <c r="G61" s="20">
        <f t="shared" si="8"/>
        <v>344</v>
      </c>
      <c r="H61" s="20">
        <f t="shared" si="9"/>
        <v>441</v>
      </c>
    </row>
    <row r="62" spans="1:8" s="23" customFormat="1" ht="15" customHeight="1">
      <c r="A62" s="35" t="s">
        <v>21</v>
      </c>
      <c r="B62" s="24">
        <f>SUM(B63)</f>
        <v>297</v>
      </c>
      <c r="C62" s="24">
        <f>SUM(C63)</f>
        <v>194</v>
      </c>
      <c r="D62" s="24">
        <f t="shared" si="7"/>
        <v>491</v>
      </c>
      <c r="E62" s="24">
        <f>SUM(E63)</f>
        <v>848</v>
      </c>
      <c r="F62" s="24">
        <f>SUM(F63)</f>
        <v>644</v>
      </c>
      <c r="G62" s="24">
        <f t="shared" si="8"/>
        <v>1492</v>
      </c>
      <c r="H62" s="24">
        <f t="shared" si="9"/>
        <v>1983</v>
      </c>
    </row>
    <row r="63" spans="1:8" s="15" customFormat="1" ht="15" customHeight="1">
      <c r="A63" s="36" t="s">
        <v>20</v>
      </c>
      <c r="B63" s="21">
        <v>297</v>
      </c>
      <c r="C63" s="21">
        <v>194</v>
      </c>
      <c r="D63" s="20">
        <f t="shared" si="7"/>
        <v>491</v>
      </c>
      <c r="E63" s="21">
        <v>848</v>
      </c>
      <c r="F63" s="21">
        <v>644</v>
      </c>
      <c r="G63" s="20">
        <f t="shared" si="8"/>
        <v>1492</v>
      </c>
      <c r="H63" s="20">
        <f t="shared" si="9"/>
        <v>1983</v>
      </c>
    </row>
    <row r="64" spans="1:8" s="23" customFormat="1" ht="15" customHeight="1">
      <c r="A64" s="35" t="s">
        <v>19</v>
      </c>
      <c r="B64" s="24">
        <f>SUM(B65)</f>
        <v>173</v>
      </c>
      <c r="C64" s="24">
        <f>SUM(C65)</f>
        <v>55</v>
      </c>
      <c r="D64" s="24">
        <f t="shared" si="7"/>
        <v>228</v>
      </c>
      <c r="E64" s="24">
        <f>SUM(E65)</f>
        <v>278</v>
      </c>
      <c r="F64" s="24">
        <f>SUM(F65)</f>
        <v>126</v>
      </c>
      <c r="G64" s="24">
        <f t="shared" si="8"/>
        <v>404</v>
      </c>
      <c r="H64" s="24">
        <f t="shared" si="9"/>
        <v>632</v>
      </c>
    </row>
    <row r="65" spans="1:16" s="15" customFormat="1" ht="15" customHeight="1">
      <c r="A65" s="36" t="s">
        <v>18</v>
      </c>
      <c r="B65" s="21">
        <v>173</v>
      </c>
      <c r="C65" s="21">
        <v>55</v>
      </c>
      <c r="D65" s="20">
        <f t="shared" si="7"/>
        <v>228</v>
      </c>
      <c r="E65" s="31">
        <v>278</v>
      </c>
      <c r="F65" s="31">
        <v>126</v>
      </c>
      <c r="G65" s="20">
        <f t="shared" si="8"/>
        <v>404</v>
      </c>
      <c r="H65" s="20">
        <f t="shared" si="9"/>
        <v>632</v>
      </c>
    </row>
    <row r="66" spans="1:16" s="23" customFormat="1" ht="15" customHeight="1">
      <c r="A66" s="35" t="s">
        <v>17</v>
      </c>
      <c r="B66" s="24">
        <f>SUM(B67:B68)</f>
        <v>128</v>
      </c>
      <c r="C66" s="24">
        <f>SUM(C67:C68)</f>
        <v>388</v>
      </c>
      <c r="D66" s="24">
        <f t="shared" si="7"/>
        <v>516</v>
      </c>
      <c r="E66" s="24">
        <f>SUM(E67:E68)</f>
        <v>240</v>
      </c>
      <c r="F66" s="24">
        <f>SUM(F67:F68)</f>
        <v>903</v>
      </c>
      <c r="G66" s="24">
        <f t="shared" si="8"/>
        <v>1143</v>
      </c>
      <c r="H66" s="24">
        <f t="shared" si="9"/>
        <v>1659</v>
      </c>
    </row>
    <row r="67" spans="1:16" s="23" customFormat="1" ht="15" customHeight="1">
      <c r="A67" s="22" t="s">
        <v>16</v>
      </c>
      <c r="B67" s="34">
        <v>37</v>
      </c>
      <c r="C67" s="34">
        <v>44</v>
      </c>
      <c r="D67" s="20">
        <f t="shared" si="7"/>
        <v>81</v>
      </c>
      <c r="E67" s="34">
        <v>73</v>
      </c>
      <c r="F67" s="34">
        <v>112</v>
      </c>
      <c r="G67" s="20">
        <f t="shared" si="8"/>
        <v>185</v>
      </c>
      <c r="H67" s="20">
        <f t="shared" si="9"/>
        <v>266</v>
      </c>
    </row>
    <row r="68" spans="1:16" s="15" customFormat="1" ht="15" customHeight="1">
      <c r="A68" s="32" t="s">
        <v>15</v>
      </c>
      <c r="B68" s="21">
        <v>91</v>
      </c>
      <c r="C68" s="21">
        <v>344</v>
      </c>
      <c r="D68" s="20">
        <f t="shared" si="7"/>
        <v>435</v>
      </c>
      <c r="E68" s="21">
        <v>167</v>
      </c>
      <c r="F68" s="21">
        <v>791</v>
      </c>
      <c r="G68" s="20">
        <f t="shared" si="8"/>
        <v>958</v>
      </c>
      <c r="H68" s="20">
        <f t="shared" si="9"/>
        <v>1393</v>
      </c>
    </row>
    <row r="69" spans="1:16" s="23" customFormat="1" ht="15" customHeight="1">
      <c r="A69" s="26" t="s">
        <v>14</v>
      </c>
      <c r="B69" s="25">
        <f>SUM(B70:B73)</f>
        <v>23</v>
      </c>
      <c r="C69" s="25">
        <f>SUM(C70:C73)</f>
        <v>31</v>
      </c>
      <c r="D69" s="24">
        <f t="shared" si="7"/>
        <v>54</v>
      </c>
      <c r="E69" s="25">
        <f>SUM(E70:E73)</f>
        <v>28</v>
      </c>
      <c r="F69" s="25">
        <f>SUM(F70:F73)</f>
        <v>47</v>
      </c>
      <c r="G69" s="24">
        <f t="shared" si="8"/>
        <v>75</v>
      </c>
      <c r="H69" s="24">
        <f t="shared" si="9"/>
        <v>129</v>
      </c>
    </row>
    <row r="70" spans="1:16" s="15" customFormat="1" ht="15" customHeight="1">
      <c r="A70" s="33" t="s">
        <v>13</v>
      </c>
      <c r="B70" s="21">
        <v>7</v>
      </c>
      <c r="C70" s="21">
        <v>22</v>
      </c>
      <c r="D70" s="20">
        <f t="shared" si="7"/>
        <v>29</v>
      </c>
      <c r="E70" s="21">
        <v>15</v>
      </c>
      <c r="F70" s="21">
        <v>33</v>
      </c>
      <c r="G70" s="20">
        <f t="shared" si="8"/>
        <v>48</v>
      </c>
      <c r="H70" s="20">
        <f t="shared" si="9"/>
        <v>77</v>
      </c>
      <c r="I70" s="30"/>
      <c r="J70" s="29"/>
      <c r="K70" s="29"/>
      <c r="L70" s="29"/>
      <c r="M70" s="29"/>
      <c r="N70" s="29"/>
      <c r="O70" s="29"/>
      <c r="P70" s="29"/>
    </row>
    <row r="71" spans="1:16" s="15" customFormat="1" ht="15" customHeight="1">
      <c r="A71" s="32" t="s">
        <v>12</v>
      </c>
      <c r="B71" s="21">
        <v>1</v>
      </c>
      <c r="C71" s="21">
        <v>0</v>
      </c>
      <c r="D71" s="20">
        <f t="shared" si="7"/>
        <v>1</v>
      </c>
      <c r="E71" s="21">
        <v>1</v>
      </c>
      <c r="F71" s="21">
        <v>2</v>
      </c>
      <c r="G71" s="20">
        <f t="shared" si="8"/>
        <v>3</v>
      </c>
      <c r="H71" s="20">
        <f t="shared" si="9"/>
        <v>4</v>
      </c>
      <c r="I71" s="30"/>
      <c r="J71" s="29"/>
      <c r="K71" s="29"/>
      <c r="L71" s="29"/>
      <c r="M71" s="29"/>
      <c r="N71" s="29"/>
      <c r="O71" s="29"/>
      <c r="P71" s="29"/>
    </row>
    <row r="72" spans="1:16" s="15" customFormat="1" ht="15" customHeight="1">
      <c r="A72" s="32" t="s">
        <v>11</v>
      </c>
      <c r="B72" s="21">
        <v>14</v>
      </c>
      <c r="C72" s="21">
        <v>7</v>
      </c>
      <c r="D72" s="20">
        <f t="shared" si="7"/>
        <v>21</v>
      </c>
      <c r="E72" s="21">
        <v>12</v>
      </c>
      <c r="F72" s="21">
        <v>11</v>
      </c>
      <c r="G72" s="20">
        <f t="shared" si="8"/>
        <v>23</v>
      </c>
      <c r="H72" s="20">
        <f t="shared" si="9"/>
        <v>44</v>
      </c>
      <c r="I72" s="30"/>
      <c r="J72" s="29"/>
      <c r="K72" s="29"/>
      <c r="L72" s="29"/>
      <c r="M72" s="29"/>
      <c r="N72" s="29"/>
      <c r="O72" s="29"/>
      <c r="P72" s="29"/>
    </row>
    <row r="73" spans="1:16" s="15" customFormat="1" ht="15" customHeight="1">
      <c r="A73" s="32" t="s">
        <v>10</v>
      </c>
      <c r="B73" s="21">
        <v>1</v>
      </c>
      <c r="C73" s="21">
        <v>2</v>
      </c>
      <c r="D73" s="20">
        <f t="shared" si="7"/>
        <v>3</v>
      </c>
      <c r="E73" s="21">
        <v>0</v>
      </c>
      <c r="F73" s="21">
        <v>1</v>
      </c>
      <c r="G73" s="20">
        <f t="shared" si="8"/>
        <v>1</v>
      </c>
      <c r="H73" s="20">
        <f t="shared" si="9"/>
        <v>4</v>
      </c>
      <c r="I73" s="30"/>
      <c r="J73" s="29"/>
      <c r="K73" s="29"/>
      <c r="L73" s="29"/>
      <c r="M73" s="29"/>
      <c r="N73" s="29"/>
      <c r="O73" s="29"/>
      <c r="P73" s="29"/>
    </row>
    <row r="74" spans="1:16" s="15" customFormat="1" ht="15" customHeight="1">
      <c r="A74" s="26" t="s">
        <v>9</v>
      </c>
      <c r="B74" s="25">
        <f>B75</f>
        <v>68</v>
      </c>
      <c r="C74" s="25">
        <f>C75</f>
        <v>84</v>
      </c>
      <c r="D74" s="24">
        <f t="shared" si="7"/>
        <v>152</v>
      </c>
      <c r="E74" s="25">
        <f>E75</f>
        <v>112</v>
      </c>
      <c r="F74" s="25">
        <f>F75</f>
        <v>117</v>
      </c>
      <c r="G74" s="24">
        <f t="shared" si="8"/>
        <v>229</v>
      </c>
      <c r="H74" s="24">
        <f t="shared" si="9"/>
        <v>381</v>
      </c>
      <c r="I74" s="30"/>
      <c r="J74" s="29"/>
      <c r="K74" s="29"/>
      <c r="L74" s="29"/>
      <c r="M74" s="29"/>
      <c r="N74" s="29"/>
      <c r="O74" s="29"/>
      <c r="P74" s="29"/>
    </row>
    <row r="75" spans="1:16" s="15" customFormat="1" ht="15" customHeight="1">
      <c r="A75" s="27" t="s">
        <v>8</v>
      </c>
      <c r="B75" s="21">
        <v>68</v>
      </c>
      <c r="C75" s="21">
        <v>84</v>
      </c>
      <c r="D75" s="20">
        <f t="shared" si="7"/>
        <v>152</v>
      </c>
      <c r="E75" s="31">
        <v>112</v>
      </c>
      <c r="F75" s="31">
        <v>117</v>
      </c>
      <c r="G75" s="20">
        <f t="shared" si="8"/>
        <v>229</v>
      </c>
      <c r="H75" s="20">
        <f t="shared" si="9"/>
        <v>381</v>
      </c>
      <c r="I75" s="30"/>
      <c r="J75" s="29"/>
      <c r="K75" s="29"/>
      <c r="L75" s="29"/>
      <c r="M75" s="29"/>
      <c r="N75" s="29"/>
      <c r="O75" s="29"/>
      <c r="P75" s="29"/>
    </row>
    <row r="76" spans="1:16" s="23" customFormat="1" ht="15" customHeight="1">
      <c r="A76" s="26" t="s">
        <v>7</v>
      </c>
      <c r="B76" s="28">
        <f>SUM(B77)</f>
        <v>315</v>
      </c>
      <c r="C76" s="28">
        <f>SUM(C77)</f>
        <v>696</v>
      </c>
      <c r="D76" s="24">
        <f t="shared" si="7"/>
        <v>1011</v>
      </c>
      <c r="E76" s="28">
        <f>SUM(E77)</f>
        <v>749</v>
      </c>
      <c r="F76" s="28">
        <f>SUM(F77)</f>
        <v>1750</v>
      </c>
      <c r="G76" s="24">
        <f t="shared" si="8"/>
        <v>2499</v>
      </c>
      <c r="H76" s="24">
        <f t="shared" si="9"/>
        <v>3510</v>
      </c>
    </row>
    <row r="77" spans="1:16" s="15" customFormat="1" ht="15" customHeight="1">
      <c r="A77" s="27" t="s">
        <v>6</v>
      </c>
      <c r="B77" s="21">
        <v>315</v>
      </c>
      <c r="C77" s="21">
        <v>696</v>
      </c>
      <c r="D77" s="20">
        <f t="shared" si="7"/>
        <v>1011</v>
      </c>
      <c r="E77" s="21">
        <v>749</v>
      </c>
      <c r="F77" s="21">
        <v>1750</v>
      </c>
      <c r="G77" s="20">
        <f t="shared" si="8"/>
        <v>2499</v>
      </c>
      <c r="H77" s="20">
        <f t="shared" si="9"/>
        <v>3510</v>
      </c>
    </row>
    <row r="78" spans="1:16" s="23" customFormat="1" ht="15" customHeight="1">
      <c r="A78" s="26" t="s">
        <v>5</v>
      </c>
      <c r="B78" s="25">
        <f>SUM(B79)</f>
        <v>33</v>
      </c>
      <c r="C78" s="25">
        <f>SUM(C79)</f>
        <v>173</v>
      </c>
      <c r="D78" s="24">
        <f t="shared" si="7"/>
        <v>206</v>
      </c>
      <c r="E78" s="25">
        <f>SUM(E79)</f>
        <v>86</v>
      </c>
      <c r="F78" s="25">
        <f>SUM(F79)</f>
        <v>482</v>
      </c>
      <c r="G78" s="24">
        <f t="shared" si="8"/>
        <v>568</v>
      </c>
      <c r="H78" s="24">
        <f t="shared" si="9"/>
        <v>774</v>
      </c>
    </row>
    <row r="79" spans="1:16" s="15" customFormat="1" ht="15" customHeight="1">
      <c r="A79" s="22" t="s">
        <v>4</v>
      </c>
      <c r="B79" s="21">
        <v>33</v>
      </c>
      <c r="C79" s="21">
        <v>173</v>
      </c>
      <c r="D79" s="20">
        <f t="shared" si="7"/>
        <v>206</v>
      </c>
      <c r="E79" s="21">
        <v>86</v>
      </c>
      <c r="F79" s="21">
        <v>482</v>
      </c>
      <c r="G79" s="20">
        <f t="shared" si="8"/>
        <v>568</v>
      </c>
      <c r="H79" s="20">
        <f t="shared" si="9"/>
        <v>774</v>
      </c>
    </row>
    <row r="80" spans="1:16" ht="9" customHeight="1">
      <c r="A80" s="15"/>
      <c r="B80" s="18"/>
      <c r="C80" s="18"/>
      <c r="D80" s="18"/>
      <c r="E80" s="19"/>
      <c r="F80" s="18"/>
      <c r="G80" s="18"/>
      <c r="H80" s="18"/>
    </row>
    <row r="81" spans="1:8" ht="15" customHeight="1">
      <c r="A81" s="17" t="s">
        <v>3</v>
      </c>
      <c r="B81" s="16">
        <f t="shared" ref="B81:H81" si="10">SUM(B8,B52)</f>
        <v>3733</v>
      </c>
      <c r="C81" s="16">
        <f t="shared" si="10"/>
        <v>3775</v>
      </c>
      <c r="D81" s="16">
        <f t="shared" si="10"/>
        <v>7508</v>
      </c>
      <c r="E81" s="16">
        <f t="shared" si="10"/>
        <v>10676</v>
      </c>
      <c r="F81" s="16">
        <f t="shared" si="10"/>
        <v>13150</v>
      </c>
      <c r="G81" s="16">
        <f t="shared" si="10"/>
        <v>23826</v>
      </c>
      <c r="H81" s="16">
        <f t="shared" si="10"/>
        <v>31334</v>
      </c>
    </row>
    <row r="82" spans="1:8" ht="12.75" customHeight="1">
      <c r="A82" s="15"/>
      <c r="B82" s="5"/>
      <c r="C82" s="5"/>
      <c r="D82" s="5"/>
      <c r="E82" s="14"/>
      <c r="F82" s="5"/>
      <c r="G82" s="5"/>
      <c r="H82" s="5"/>
    </row>
    <row r="83" spans="1:8">
      <c r="A83" s="56" t="s">
        <v>2</v>
      </c>
      <c r="B83" s="56"/>
      <c r="C83" s="56"/>
      <c r="D83" s="56"/>
      <c r="E83" s="56"/>
      <c r="F83" s="56"/>
      <c r="G83" s="56"/>
      <c r="H83" s="56"/>
    </row>
    <row r="84" spans="1:8">
      <c r="A84" s="13" t="s">
        <v>1</v>
      </c>
      <c r="B84" s="12"/>
      <c r="C84" s="12"/>
      <c r="D84" s="12"/>
      <c r="E84" s="12"/>
      <c r="F84" s="12"/>
      <c r="G84" s="12"/>
      <c r="H84" s="12"/>
    </row>
    <row r="85" spans="1:8">
      <c r="A85" s="11"/>
      <c r="B85" s="9"/>
      <c r="C85" s="9"/>
      <c r="D85" s="9"/>
      <c r="E85" s="10"/>
      <c r="F85" s="9"/>
      <c r="G85" s="9"/>
    </row>
    <row r="86" spans="1:8" ht="12" customHeight="1">
      <c r="A86" s="8" t="s">
        <v>0</v>
      </c>
      <c r="B86" s="6"/>
      <c r="C86" s="6"/>
      <c r="D86" s="6"/>
      <c r="E86" s="7"/>
      <c r="F86" s="6"/>
      <c r="G86" s="6"/>
      <c r="H86" s="5"/>
    </row>
    <row r="233" spans="2:8" ht="9" customHeight="1">
      <c r="B233" s="1"/>
      <c r="C233" s="1"/>
      <c r="D233" s="1"/>
      <c r="E233" s="4"/>
      <c r="F233" s="1"/>
      <c r="G233" s="1"/>
      <c r="H233" s="1"/>
    </row>
    <row r="234" spans="2:8" ht="13.5" customHeight="1">
      <c r="B234" s="1"/>
      <c r="C234" s="1"/>
      <c r="D234" s="1"/>
      <c r="E234" s="4"/>
      <c r="F234" s="1"/>
      <c r="G234" s="1"/>
      <c r="H234" s="1"/>
    </row>
    <row r="235" spans="2:8" ht="8.25" customHeight="1">
      <c r="B235" s="1"/>
      <c r="C235" s="1"/>
      <c r="D235" s="1"/>
      <c r="E235" s="4"/>
      <c r="F235" s="1"/>
      <c r="G235" s="1"/>
      <c r="H235" s="1"/>
    </row>
  </sheetData>
  <mergeCells count="7">
    <mergeCell ref="A83:H83"/>
    <mergeCell ref="A1:H1"/>
    <mergeCell ref="A2:H2"/>
    <mergeCell ref="A3:H3"/>
    <mergeCell ref="A5:A6"/>
    <mergeCell ref="B5:D5"/>
    <mergeCell ref="E5:G5"/>
  </mergeCells>
  <printOptions horizontalCentered="1"/>
  <pageMargins left="0.59" right="0.59" top="0.59" bottom="0.59" header="0.39000000000000007" footer="0.39000000000000007"/>
  <pageSetup scale="52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suayed por modalidad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2017-06-07T03:42:29Z</dcterms:created>
  <dcterms:modified xsi:type="dcterms:W3CDTF">2017-06-08T00:15:13Z</dcterms:modified>
</cp:coreProperties>
</file>